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Y:\ESTATISTICAS IVV\1. SÍNTESE ESTATISTICA\139. MARÇO 2025\"/>
    </mc:Choice>
  </mc:AlternateContent>
  <xr:revisionPtr revIDLastSave="0" documentId="13_ncr:1_{9DE8F816-A2E0-4DF8-A4A2-777CE0D30812}" xr6:coauthVersionLast="47" xr6:coauthVersionMax="47" xr10:uidLastSave="{00000000-0000-0000-0000-000000000000}"/>
  <bookViews>
    <workbookView xWindow="28680" yWindow="-165" windowWidth="29040" windowHeight="15720" firstSheet="1" activeTab="6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externalReferences>
    <externalReference r:id="rId30"/>
    <externalReference r:id="rId31"/>
  </externalReferences>
  <definedNames>
    <definedName name="_xlnm.Print_Area" localSheetId="2">'1'!$A$1:$V$36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'2'!$A$1:$BC$68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'3'!$A$1:$BC$68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9" i="83" l="1"/>
  <c r="L90" i="83"/>
  <c r="L91" i="83"/>
  <c r="L92" i="83"/>
  <c r="L93" i="83"/>
  <c r="L94" i="83"/>
  <c r="L88" i="83"/>
  <c r="F88" i="83"/>
  <c r="F89" i="83"/>
  <c r="F90" i="83"/>
  <c r="F91" i="83"/>
  <c r="F92" i="83"/>
  <c r="F93" i="83"/>
  <c r="F94" i="83"/>
  <c r="N88" i="83"/>
  <c r="O88" i="83"/>
  <c r="P88" i="83"/>
  <c r="N89" i="83"/>
  <c r="P89" i="83" s="1"/>
  <c r="O89" i="83"/>
  <c r="N90" i="83"/>
  <c r="O90" i="83"/>
  <c r="P90" i="83" s="1"/>
  <c r="N91" i="83"/>
  <c r="O91" i="83"/>
  <c r="P91" i="83"/>
  <c r="N92" i="83"/>
  <c r="O92" i="83"/>
  <c r="P92" i="83"/>
  <c r="N93" i="83"/>
  <c r="P93" i="83" s="1"/>
  <c r="O93" i="83"/>
  <c r="N94" i="83"/>
  <c r="O94" i="83"/>
  <c r="P94" i="83" s="1"/>
  <c r="B95" i="83"/>
  <c r="C95" i="83"/>
  <c r="H95" i="83"/>
  <c r="I95" i="83"/>
  <c r="N47" i="83"/>
  <c r="O47" i="83"/>
  <c r="P47" i="83" s="1"/>
  <c r="N48" i="83"/>
  <c r="P48" i="83" s="1"/>
  <c r="O48" i="83"/>
  <c r="L47" i="83"/>
  <c r="F47" i="83"/>
  <c r="N78" i="70"/>
  <c r="O78" i="70"/>
  <c r="P78" i="70"/>
  <c r="N79" i="70"/>
  <c r="O79" i="70"/>
  <c r="P79" i="70" s="1"/>
  <c r="N80" i="70"/>
  <c r="O80" i="70"/>
  <c r="P80" i="70" s="1"/>
  <c r="N81" i="70"/>
  <c r="O81" i="70"/>
  <c r="P81" i="70"/>
  <c r="N82" i="70"/>
  <c r="O82" i="70"/>
  <c r="P82" i="70"/>
  <c r="N83" i="70"/>
  <c r="O83" i="70"/>
  <c r="P83" i="70" s="1"/>
  <c r="N84" i="70"/>
  <c r="O84" i="70"/>
  <c r="P84" i="70" s="1"/>
  <c r="N85" i="70"/>
  <c r="O85" i="70"/>
  <c r="P85" i="70"/>
  <c r="N86" i="70"/>
  <c r="O86" i="70"/>
  <c r="P86" i="70"/>
  <c r="O87" i="70"/>
  <c r="N88" i="70"/>
  <c r="O88" i="70"/>
  <c r="P88" i="70" s="1"/>
  <c r="N89" i="70"/>
  <c r="O89" i="70"/>
  <c r="P89" i="70"/>
  <c r="N90" i="70"/>
  <c r="O90" i="70"/>
  <c r="P90" i="70"/>
  <c r="N91" i="70"/>
  <c r="O91" i="70"/>
  <c r="P91" i="70" s="1"/>
  <c r="O92" i="70"/>
  <c r="N93" i="70"/>
  <c r="O93" i="70"/>
  <c r="L78" i="70"/>
  <c r="L79" i="70"/>
  <c r="L80" i="70"/>
  <c r="L81" i="70"/>
  <c r="L82" i="70"/>
  <c r="L83" i="70"/>
  <c r="L84" i="70"/>
  <c r="L85" i="70"/>
  <c r="L86" i="70"/>
  <c r="L88" i="70"/>
  <c r="L89" i="70"/>
  <c r="L90" i="70"/>
  <c r="F77" i="70"/>
  <c r="F78" i="70"/>
  <c r="F79" i="70"/>
  <c r="F80" i="70"/>
  <c r="F81" i="70"/>
  <c r="F82" i="70"/>
  <c r="F83" i="70"/>
  <c r="F84" i="70"/>
  <c r="F85" i="70"/>
  <c r="F86" i="70"/>
  <c r="N19" i="70"/>
  <c r="O19" i="70"/>
  <c r="P19" i="70" s="1"/>
  <c r="N20" i="70"/>
  <c r="P20" i="70" s="1"/>
  <c r="O20" i="70"/>
  <c r="N21" i="70"/>
  <c r="O21" i="70"/>
  <c r="P21" i="70" s="1"/>
  <c r="O22" i="70"/>
  <c r="N23" i="70"/>
  <c r="O23" i="70"/>
  <c r="P23" i="70" s="1"/>
  <c r="N24" i="70"/>
  <c r="P24" i="70" s="1"/>
  <c r="O24" i="70"/>
  <c r="N25" i="70"/>
  <c r="O25" i="70"/>
  <c r="P25" i="70" s="1"/>
  <c r="N26" i="70"/>
  <c r="O26" i="70"/>
  <c r="P26" i="70"/>
  <c r="N27" i="70"/>
  <c r="O27" i="70"/>
  <c r="P27" i="70" s="1"/>
  <c r="N28" i="70"/>
  <c r="P28" i="70" s="1"/>
  <c r="O28" i="70"/>
  <c r="N29" i="70"/>
  <c r="O29" i="70"/>
  <c r="P29" i="70" s="1"/>
  <c r="L19" i="70"/>
  <c r="L20" i="70"/>
  <c r="L21" i="70"/>
  <c r="L23" i="70"/>
  <c r="L24" i="70"/>
  <c r="L25" i="70"/>
  <c r="L26" i="70"/>
  <c r="L27" i="70"/>
  <c r="L28" i="70"/>
  <c r="L29" i="70"/>
  <c r="L30" i="70"/>
  <c r="F19" i="70"/>
  <c r="F20" i="70"/>
  <c r="F21" i="70"/>
  <c r="F23" i="70"/>
  <c r="F24" i="70"/>
  <c r="F25" i="70"/>
  <c r="F26" i="70"/>
  <c r="F27" i="70"/>
  <c r="F28" i="70"/>
  <c r="F29" i="70"/>
  <c r="F30" i="70"/>
  <c r="N84" i="68"/>
  <c r="O84" i="68"/>
  <c r="P84" i="68"/>
  <c r="N85" i="68"/>
  <c r="O85" i="68"/>
  <c r="P85" i="68" s="1"/>
  <c r="N86" i="68"/>
  <c r="O86" i="68"/>
  <c r="P86" i="68" s="1"/>
  <c r="N87" i="68"/>
  <c r="O87" i="68"/>
  <c r="P87" i="68"/>
  <c r="O88" i="68"/>
  <c r="N89" i="68"/>
  <c r="O89" i="68"/>
  <c r="P89" i="68" s="1"/>
  <c r="N90" i="68"/>
  <c r="O90" i="68"/>
  <c r="P90" i="68" s="1"/>
  <c r="L83" i="68"/>
  <c r="L84" i="68"/>
  <c r="L85" i="68"/>
  <c r="L86" i="68"/>
  <c r="L87" i="68"/>
  <c r="L89" i="68"/>
  <c r="L90" i="68"/>
  <c r="L91" i="68"/>
  <c r="F83" i="68"/>
  <c r="F84" i="68"/>
  <c r="F85" i="68"/>
  <c r="F86" i="68"/>
  <c r="F87" i="68"/>
  <c r="F89" i="68"/>
  <c r="F90" i="68"/>
  <c r="F91" i="68"/>
  <c r="F92" i="68"/>
  <c r="L30" i="68"/>
  <c r="N30" i="68"/>
  <c r="O30" i="68"/>
  <c r="P30" i="68"/>
  <c r="L31" i="68"/>
  <c r="N31" i="68"/>
  <c r="O31" i="68"/>
  <c r="P31" i="68"/>
  <c r="F30" i="68"/>
  <c r="N72" i="66"/>
  <c r="O72" i="66"/>
  <c r="P72" i="66"/>
  <c r="N73" i="66"/>
  <c r="O73" i="66"/>
  <c r="P73" i="66" s="1"/>
  <c r="O74" i="66"/>
  <c r="N75" i="66"/>
  <c r="O75" i="66"/>
  <c r="P75" i="66"/>
  <c r="N76" i="66"/>
  <c r="O76" i="66"/>
  <c r="P76" i="66"/>
  <c r="N77" i="66"/>
  <c r="O77" i="66"/>
  <c r="P77" i="66" s="1"/>
  <c r="N78" i="66"/>
  <c r="O78" i="66"/>
  <c r="P78" i="66" s="1"/>
  <c r="O79" i="66"/>
  <c r="N80" i="66"/>
  <c r="O80" i="66"/>
  <c r="P80" i="66"/>
  <c r="N81" i="66"/>
  <c r="O81" i="66"/>
  <c r="P81" i="66" s="1"/>
  <c r="O82" i="66"/>
  <c r="L72" i="66"/>
  <c r="L73" i="66"/>
  <c r="L75" i="66"/>
  <c r="L76" i="66"/>
  <c r="L77" i="66"/>
  <c r="L78" i="66"/>
  <c r="L80" i="66"/>
  <c r="L81" i="66"/>
  <c r="F72" i="66"/>
  <c r="F73" i="66"/>
  <c r="F75" i="66"/>
  <c r="F76" i="66"/>
  <c r="F77" i="66"/>
  <c r="F78" i="66"/>
  <c r="F80" i="66"/>
  <c r="F81" i="66"/>
  <c r="N53" i="66"/>
  <c r="O53" i="66"/>
  <c r="P53" i="66"/>
  <c r="L53" i="66"/>
  <c r="F53" i="66"/>
  <c r="L84" i="48"/>
  <c r="N84" i="48"/>
  <c r="O84" i="48"/>
  <c r="P84" i="48"/>
  <c r="L85" i="48"/>
  <c r="N85" i="48"/>
  <c r="O85" i="48"/>
  <c r="P85" i="48"/>
  <c r="L86" i="48"/>
  <c r="N86" i="48"/>
  <c r="O86" i="48"/>
  <c r="P86" i="48"/>
  <c r="L87" i="48"/>
  <c r="N87" i="48"/>
  <c r="O87" i="48"/>
  <c r="P87" i="48"/>
  <c r="L88" i="48"/>
  <c r="N88" i="48"/>
  <c r="O88" i="48"/>
  <c r="P88" i="48"/>
  <c r="L89" i="48"/>
  <c r="N89" i="48"/>
  <c r="O89" i="48"/>
  <c r="P89" i="48"/>
  <c r="L90" i="48"/>
  <c r="N90" i="48"/>
  <c r="O90" i="48"/>
  <c r="P90" i="48"/>
  <c r="L91" i="48"/>
  <c r="N91" i="48"/>
  <c r="O91" i="48"/>
  <c r="P91" i="48"/>
  <c r="F84" i="48"/>
  <c r="F85" i="48"/>
  <c r="F86" i="48"/>
  <c r="F87" i="48"/>
  <c r="F88" i="48"/>
  <c r="F93" i="47"/>
  <c r="L93" i="47"/>
  <c r="N93" i="47"/>
  <c r="O93" i="47"/>
  <c r="P93" i="47"/>
  <c r="P94" i="86"/>
  <c r="E90" i="86"/>
  <c r="E91" i="86"/>
  <c r="F91" i="86"/>
  <c r="E92" i="86"/>
  <c r="F92" i="86"/>
  <c r="E93" i="86"/>
  <c r="E94" i="86"/>
  <c r="F94" i="86"/>
  <c r="F96" i="86"/>
  <c r="I50" i="93"/>
  <c r="J50" i="93"/>
  <c r="I53" i="93"/>
  <c r="J53" i="93"/>
  <c r="B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Q63" i="92"/>
  <c r="V41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AI41" i="92"/>
  <c r="AJ41" i="92"/>
  <c r="U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Q41" i="92"/>
  <c r="B41" i="92"/>
  <c r="V19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AI19" i="92"/>
  <c r="AJ19" i="92"/>
  <c r="U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Q19" i="92"/>
  <c r="B19" i="92"/>
  <c r="V63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AI63" i="91"/>
  <c r="AJ63" i="91"/>
  <c r="U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BA63" i="91" s="1"/>
  <c r="Q63" i="91"/>
  <c r="B63" i="91"/>
  <c r="V41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AI41" i="91"/>
  <c r="AJ41" i="91"/>
  <c r="U41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P41" i="91"/>
  <c r="Q41" i="91"/>
  <c r="B41" i="91"/>
  <c r="V19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AI19" i="91"/>
  <c r="AJ19" i="91"/>
  <c r="U19" i="91"/>
  <c r="C19" i="91"/>
  <c r="D19" i="91"/>
  <c r="E19" i="91"/>
  <c r="F19" i="91"/>
  <c r="G19" i="91"/>
  <c r="H19" i="91"/>
  <c r="I19" i="91"/>
  <c r="J19" i="91"/>
  <c r="K19" i="91"/>
  <c r="L19" i="91"/>
  <c r="M19" i="91"/>
  <c r="N19" i="91"/>
  <c r="O19" i="91"/>
  <c r="P19" i="91"/>
  <c r="Q19" i="91"/>
  <c r="B19" i="91"/>
  <c r="H37" i="36"/>
  <c r="B37" i="36"/>
  <c r="S32" i="87"/>
  <c r="S33" i="87" s="1"/>
  <c r="S31" i="87"/>
  <c r="S29" i="87"/>
  <c r="S10" i="87"/>
  <c r="S11" i="87" s="1"/>
  <c r="S9" i="87"/>
  <c r="S7" i="87"/>
  <c r="S20" i="87"/>
  <c r="S21" i="87"/>
  <c r="S18" i="87"/>
  <c r="AZ51" i="92"/>
  <c r="BA51" i="92"/>
  <c r="AZ52" i="92"/>
  <c r="BA52" i="92"/>
  <c r="AZ53" i="92"/>
  <c r="BA53" i="92"/>
  <c r="AZ54" i="92"/>
  <c r="BA54" i="92"/>
  <c r="AZ55" i="92"/>
  <c r="BA55" i="92"/>
  <c r="AZ56" i="92"/>
  <c r="BA56" i="92"/>
  <c r="AZ57" i="92"/>
  <c r="BA57" i="92"/>
  <c r="AZ58" i="92"/>
  <c r="BA58" i="92"/>
  <c r="AZ59" i="92"/>
  <c r="BA59" i="92"/>
  <c r="AZ60" i="92"/>
  <c r="BA60" i="92"/>
  <c r="AZ61" i="92"/>
  <c r="BA61" i="92"/>
  <c r="AZ62" i="92"/>
  <c r="BA62" i="92"/>
  <c r="AZ29" i="92"/>
  <c r="AZ30" i="92"/>
  <c r="AZ31" i="92"/>
  <c r="AZ32" i="92"/>
  <c r="AZ33" i="92"/>
  <c r="AZ34" i="92"/>
  <c r="AZ35" i="92"/>
  <c r="AZ36" i="92"/>
  <c r="AZ37" i="92"/>
  <c r="AZ38" i="92"/>
  <c r="AZ39" i="92"/>
  <c r="AZ40" i="92"/>
  <c r="AZ41" i="92"/>
  <c r="AZ42" i="92"/>
  <c r="AZ43" i="92"/>
  <c r="AZ44" i="92"/>
  <c r="AZ45" i="92"/>
  <c r="AZ19" i="92"/>
  <c r="BA19" i="92"/>
  <c r="AZ20" i="92"/>
  <c r="AZ21" i="92"/>
  <c r="AZ22" i="92"/>
  <c r="AZ23" i="92"/>
  <c r="AZ7" i="92"/>
  <c r="BA7" i="92"/>
  <c r="AZ8" i="92"/>
  <c r="BA8" i="92"/>
  <c r="AZ9" i="92"/>
  <c r="BA9" i="92"/>
  <c r="AZ10" i="92"/>
  <c r="BA10" i="92"/>
  <c r="AZ11" i="92"/>
  <c r="BA11" i="92"/>
  <c r="AZ12" i="92"/>
  <c r="BA12" i="92"/>
  <c r="AZ13" i="92"/>
  <c r="BA13" i="92"/>
  <c r="AZ14" i="92"/>
  <c r="BA14" i="92"/>
  <c r="AZ15" i="92"/>
  <c r="BA15" i="92"/>
  <c r="AZ16" i="92"/>
  <c r="BA16" i="92"/>
  <c r="AZ17" i="92"/>
  <c r="BA17" i="92"/>
  <c r="AZ18" i="92"/>
  <c r="BA18" i="92"/>
  <c r="AH63" i="92"/>
  <c r="AH64" i="92"/>
  <c r="AH65" i="92"/>
  <c r="AH66" i="92"/>
  <c r="AZ66" i="92" s="1"/>
  <c r="AH67" i="92"/>
  <c r="O64" i="92"/>
  <c r="AZ64" i="92" s="1"/>
  <c r="O65" i="92"/>
  <c r="AZ65" i="92" s="1"/>
  <c r="O66" i="92"/>
  <c r="O67" i="92"/>
  <c r="AZ67" i="92" s="1"/>
  <c r="AH42" i="92"/>
  <c r="AH43" i="92"/>
  <c r="AH44" i="92"/>
  <c r="AH45" i="92"/>
  <c r="O42" i="92"/>
  <c r="O43" i="92"/>
  <c r="O44" i="92"/>
  <c r="O45" i="92"/>
  <c r="AH20" i="92"/>
  <c r="AH21" i="92"/>
  <c r="AH22" i="92"/>
  <c r="AH23" i="92"/>
  <c r="O20" i="92"/>
  <c r="O21" i="92"/>
  <c r="O22" i="92"/>
  <c r="O23" i="92"/>
  <c r="AZ51" i="91"/>
  <c r="BA51" i="91"/>
  <c r="AZ52" i="91"/>
  <c r="BA52" i="91"/>
  <c r="AZ53" i="91"/>
  <c r="BA53" i="91"/>
  <c r="AZ54" i="91"/>
  <c r="BA54" i="91"/>
  <c r="AZ55" i="91"/>
  <c r="BA55" i="91"/>
  <c r="AZ56" i="91"/>
  <c r="BA56" i="91"/>
  <c r="AZ57" i="91"/>
  <c r="BA57" i="91"/>
  <c r="AZ58" i="91"/>
  <c r="BA58" i="91"/>
  <c r="AZ59" i="91"/>
  <c r="BA59" i="91"/>
  <c r="AZ60" i="91"/>
  <c r="BA60" i="91"/>
  <c r="AZ61" i="91"/>
  <c r="BA61" i="91"/>
  <c r="AZ62" i="91"/>
  <c r="BA62" i="91"/>
  <c r="AZ63" i="91"/>
  <c r="AZ64" i="91"/>
  <c r="AZ65" i="91"/>
  <c r="AZ66" i="91"/>
  <c r="AZ67" i="91"/>
  <c r="AN29" i="91"/>
  <c r="AO29" i="91"/>
  <c r="AP29" i="91"/>
  <c r="AQ29" i="91"/>
  <c r="AR29" i="91"/>
  <c r="AS29" i="91"/>
  <c r="AT29" i="91"/>
  <c r="AU29" i="91"/>
  <c r="AV29" i="91"/>
  <c r="AW29" i="91"/>
  <c r="AX29" i="91"/>
  <c r="AY29" i="91"/>
  <c r="AZ29" i="91"/>
  <c r="BA29" i="91"/>
  <c r="BB29" i="91"/>
  <c r="AH42" i="91"/>
  <c r="AZ63" i="92" l="1"/>
  <c r="P42" i="91" l="1"/>
  <c r="P43" i="91"/>
  <c r="P44" i="91"/>
  <c r="P45" i="91"/>
  <c r="AZ30" i="91" l="1"/>
  <c r="BA30" i="91"/>
  <c r="AZ31" i="91"/>
  <c r="BA31" i="91"/>
  <c r="AZ32" i="91"/>
  <c r="BA32" i="91"/>
  <c r="AZ33" i="91"/>
  <c r="BA33" i="91"/>
  <c r="AZ34" i="91"/>
  <c r="BA34" i="91"/>
  <c r="AZ35" i="91"/>
  <c r="BA35" i="91"/>
  <c r="AZ36" i="91"/>
  <c r="BA36" i="91"/>
  <c r="AZ37" i="91"/>
  <c r="BA37" i="91"/>
  <c r="AZ38" i="91"/>
  <c r="BA38" i="91"/>
  <c r="AZ39" i="91"/>
  <c r="BA39" i="91"/>
  <c r="AZ40" i="91"/>
  <c r="BA40" i="91"/>
  <c r="BA41" i="91"/>
  <c r="BA43" i="91"/>
  <c r="AI42" i="91"/>
  <c r="AI43" i="91"/>
  <c r="AI44" i="91"/>
  <c r="BA44" i="91" s="1"/>
  <c r="AI45" i="91"/>
  <c r="AZ7" i="91"/>
  <c r="BA7" i="91"/>
  <c r="AZ8" i="91"/>
  <c r="BA8" i="91"/>
  <c r="AZ9" i="91"/>
  <c r="BA9" i="91"/>
  <c r="AZ10" i="91"/>
  <c r="BA10" i="91"/>
  <c r="AZ11" i="91"/>
  <c r="BA11" i="91"/>
  <c r="AZ12" i="91"/>
  <c r="BA12" i="91"/>
  <c r="AZ13" i="91"/>
  <c r="BA13" i="91"/>
  <c r="AZ14" i="91"/>
  <c r="BA14" i="91"/>
  <c r="AZ15" i="91"/>
  <c r="BA15" i="91"/>
  <c r="AZ16" i="91"/>
  <c r="BA16" i="91"/>
  <c r="AZ17" i="91"/>
  <c r="BA17" i="91"/>
  <c r="AZ18" i="91"/>
  <c r="BA18" i="91"/>
  <c r="AZ22" i="91"/>
  <c r="P64" i="91"/>
  <c r="P65" i="91"/>
  <c r="P66" i="91"/>
  <c r="P67" i="91"/>
  <c r="AH64" i="91"/>
  <c r="AH65" i="91"/>
  <c r="AH66" i="91"/>
  <c r="AH67" i="91"/>
  <c r="O64" i="91"/>
  <c r="O65" i="91"/>
  <c r="O66" i="91"/>
  <c r="O67" i="91"/>
  <c r="AH43" i="91"/>
  <c r="AH44" i="91"/>
  <c r="AH45" i="91"/>
  <c r="O42" i="91"/>
  <c r="AZ42" i="91" s="1"/>
  <c r="O43" i="91"/>
  <c r="AZ43" i="91" s="1"/>
  <c r="O44" i="91"/>
  <c r="AZ44" i="91" s="1"/>
  <c r="O45" i="91"/>
  <c r="AZ45" i="91" s="1"/>
  <c r="AZ41" i="91"/>
  <c r="O20" i="91"/>
  <c r="O21" i="91"/>
  <c r="O22" i="91"/>
  <c r="O23" i="91"/>
  <c r="AH20" i="91"/>
  <c r="AZ20" i="91" s="1"/>
  <c r="AH21" i="91"/>
  <c r="AZ21" i="91" s="1"/>
  <c r="AH22" i="91"/>
  <c r="AH23" i="91"/>
  <c r="AZ23" i="91" s="1"/>
  <c r="AZ19" i="91"/>
  <c r="N87" i="83"/>
  <c r="O87" i="83"/>
  <c r="P87" i="83" s="1"/>
  <c r="L87" i="83"/>
  <c r="F87" i="83"/>
  <c r="L79" i="83"/>
  <c r="N79" i="83"/>
  <c r="O79" i="83"/>
  <c r="F79" i="83"/>
  <c r="N29" i="83"/>
  <c r="O29" i="83"/>
  <c r="P29" i="83" s="1"/>
  <c r="N30" i="83"/>
  <c r="O30" i="83"/>
  <c r="L29" i="83"/>
  <c r="L30" i="83"/>
  <c r="F29" i="83"/>
  <c r="F30" i="83"/>
  <c r="N74" i="70"/>
  <c r="O74" i="70"/>
  <c r="P74" i="70"/>
  <c r="L74" i="70"/>
  <c r="L75" i="70"/>
  <c r="L77" i="70"/>
  <c r="L91" i="70"/>
  <c r="L93" i="70"/>
  <c r="F74" i="70"/>
  <c r="F75" i="70"/>
  <c r="F88" i="70"/>
  <c r="F89" i="70"/>
  <c r="F90" i="70"/>
  <c r="F91" i="70"/>
  <c r="F93" i="70"/>
  <c r="N53" i="70"/>
  <c r="O53" i="70"/>
  <c r="P53" i="70" s="1"/>
  <c r="N54" i="70"/>
  <c r="O54" i="70"/>
  <c r="O55" i="70"/>
  <c r="N56" i="70"/>
  <c r="O56" i="70"/>
  <c r="N57" i="70"/>
  <c r="O57" i="70"/>
  <c r="N58" i="70"/>
  <c r="O58" i="70"/>
  <c r="N59" i="70"/>
  <c r="O59" i="70"/>
  <c r="N60" i="70"/>
  <c r="P60" i="70" s="1"/>
  <c r="O60" i="70"/>
  <c r="L51" i="70"/>
  <c r="L52" i="70"/>
  <c r="L53" i="70"/>
  <c r="L54" i="70"/>
  <c r="L56" i="70"/>
  <c r="L57" i="70"/>
  <c r="L58" i="70"/>
  <c r="L59" i="70"/>
  <c r="L60" i="70"/>
  <c r="F53" i="70"/>
  <c r="F54" i="70"/>
  <c r="F56" i="70"/>
  <c r="F57" i="70"/>
  <c r="F58" i="70"/>
  <c r="F59" i="70"/>
  <c r="F60" i="70"/>
  <c r="B32" i="68"/>
  <c r="C32" i="68"/>
  <c r="H32" i="68"/>
  <c r="I32" i="68"/>
  <c r="N53" i="48"/>
  <c r="O53" i="48"/>
  <c r="P53" i="48" s="1"/>
  <c r="L53" i="48"/>
  <c r="F53" i="48"/>
  <c r="J39" i="48"/>
  <c r="J40" i="48"/>
  <c r="J41" i="48"/>
  <c r="J42" i="48"/>
  <c r="J43" i="48"/>
  <c r="J44" i="48"/>
  <c r="J45" i="48"/>
  <c r="J46" i="48"/>
  <c r="J47" i="48"/>
  <c r="J48" i="48"/>
  <c r="J49" i="48"/>
  <c r="J50" i="48"/>
  <c r="J51" i="48"/>
  <c r="J52" i="48"/>
  <c r="J53" i="48"/>
  <c r="J54" i="48"/>
  <c r="J55" i="48"/>
  <c r="J56" i="48"/>
  <c r="J57" i="48"/>
  <c r="J58" i="48"/>
  <c r="J59" i="48"/>
  <c r="J60" i="48"/>
  <c r="O88" i="47"/>
  <c r="N89" i="47"/>
  <c r="O89" i="47"/>
  <c r="P89" i="47"/>
  <c r="L89" i="47"/>
  <c r="L90" i="47"/>
  <c r="L91" i="47"/>
  <c r="F89" i="47"/>
  <c r="F90" i="47"/>
  <c r="D69" i="47"/>
  <c r="B32" i="47"/>
  <c r="C32" i="47"/>
  <c r="L89" i="46"/>
  <c r="N89" i="46"/>
  <c r="O89" i="46"/>
  <c r="F89" i="46"/>
  <c r="F90" i="46"/>
  <c r="J68" i="46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C95" i="81"/>
  <c r="B95" i="81"/>
  <c r="H95" i="81"/>
  <c r="I95" i="81"/>
  <c r="L94" i="86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D33" i="93"/>
  <c r="C33" i="93"/>
  <c r="D13" i="93"/>
  <c r="C13" i="93"/>
  <c r="P79" i="83" l="1"/>
  <c r="P57" i="70"/>
  <c r="P56" i="70"/>
  <c r="P89" i="46"/>
  <c r="P59" i="70"/>
  <c r="P54" i="70"/>
  <c r="P58" i="70"/>
  <c r="P30" i="83"/>
  <c r="J30" i="36"/>
  <c r="J31" i="36"/>
  <c r="H32" i="36"/>
  <c r="J32" i="36" s="1"/>
  <c r="I32" i="36"/>
  <c r="C30" i="93"/>
  <c r="D30" i="93"/>
  <c r="B94" i="70" l="1"/>
  <c r="C94" i="70"/>
  <c r="H94" i="70"/>
  <c r="I94" i="70"/>
  <c r="L94" i="70" s="1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J59" i="70"/>
  <c r="J60" i="70"/>
  <c r="O94" i="70" l="1"/>
  <c r="P94" i="70" s="1"/>
  <c r="N94" i="70"/>
  <c r="Q20" i="87"/>
  <c r="Q18" i="87"/>
  <c r="Q10" i="87"/>
  <c r="Q9" i="87"/>
  <c r="Q21" i="87"/>
  <c r="S22" i="87" s="1"/>
  <c r="Q32" i="87"/>
  <c r="Q31" i="87"/>
  <c r="Q29" i="87"/>
  <c r="Q7" i="87"/>
  <c r="AY51" i="92"/>
  <c r="AY52" i="92"/>
  <c r="AY53" i="92"/>
  <c r="AY54" i="92"/>
  <c r="AY55" i="92"/>
  <c r="AY56" i="92"/>
  <c r="AY57" i="92"/>
  <c r="AY58" i="92"/>
  <c r="AY59" i="92"/>
  <c r="AY60" i="92"/>
  <c r="AY61" i="92"/>
  <c r="AY62" i="92"/>
  <c r="V63" i="92"/>
  <c r="W63" i="92"/>
  <c r="X63" i="92"/>
  <c r="Y63" i="92"/>
  <c r="Z63" i="92"/>
  <c r="AA63" i="92"/>
  <c r="AB63" i="92"/>
  <c r="AC63" i="92"/>
  <c r="AD63" i="92"/>
  <c r="AE63" i="92"/>
  <c r="AF63" i="92"/>
  <c r="AG63" i="92"/>
  <c r="AI63" i="92"/>
  <c r="AJ63" i="92"/>
  <c r="U63" i="92"/>
  <c r="AY63" i="92"/>
  <c r="U42" i="92"/>
  <c r="U43" i="92"/>
  <c r="U44" i="92"/>
  <c r="A19" i="92"/>
  <c r="F64" i="66"/>
  <c r="F65" i="66"/>
  <c r="N66" i="66"/>
  <c r="O66" i="66"/>
  <c r="P66" i="66" s="1"/>
  <c r="L66" i="66"/>
  <c r="BA63" i="92" l="1"/>
  <c r="N90" i="47"/>
  <c r="O90" i="47"/>
  <c r="N91" i="47"/>
  <c r="O91" i="47"/>
  <c r="O92" i="47"/>
  <c r="N94" i="47"/>
  <c r="O94" i="47"/>
  <c r="L94" i="47"/>
  <c r="F91" i="47"/>
  <c r="F94" i="47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M53" i="93"/>
  <c r="D53" i="93"/>
  <c r="C53" i="93"/>
  <c r="O53" i="93" s="1"/>
  <c r="P52" i="93"/>
  <c r="O52" i="93"/>
  <c r="M52" i="93"/>
  <c r="G52" i="93"/>
  <c r="P51" i="93"/>
  <c r="O51" i="93"/>
  <c r="M51" i="93"/>
  <c r="G51" i="93"/>
  <c r="M50" i="93"/>
  <c r="D50" i="93"/>
  <c r="C50" i="93"/>
  <c r="C60" i="93" s="1"/>
  <c r="P49" i="93"/>
  <c r="O49" i="93"/>
  <c r="M49" i="93"/>
  <c r="G49" i="93"/>
  <c r="P48" i="93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P38" i="93"/>
  <c r="O38" i="93"/>
  <c r="M38" i="93"/>
  <c r="G38" i="93"/>
  <c r="P37" i="93"/>
  <c r="Q37" i="93" s="1"/>
  <c r="O37" i="93"/>
  <c r="M37" i="93"/>
  <c r="G37" i="93"/>
  <c r="P36" i="93"/>
  <c r="O36" i="93"/>
  <c r="M36" i="93"/>
  <c r="G36" i="93"/>
  <c r="P35" i="93"/>
  <c r="Q35" i="93" s="1"/>
  <c r="O35" i="93"/>
  <c r="M35" i="93"/>
  <c r="G35" i="93"/>
  <c r="P34" i="93"/>
  <c r="Q34" i="93" s="1"/>
  <c r="O34" i="93"/>
  <c r="M34" i="93"/>
  <c r="G34" i="93"/>
  <c r="M33" i="93"/>
  <c r="J33" i="93"/>
  <c r="I33" i="93"/>
  <c r="G33" i="93"/>
  <c r="O33" i="93"/>
  <c r="P32" i="93"/>
  <c r="O32" i="93"/>
  <c r="M32" i="93"/>
  <c r="G32" i="93"/>
  <c r="P31" i="93"/>
  <c r="O31" i="93"/>
  <c r="M31" i="93"/>
  <c r="G31" i="93"/>
  <c r="J30" i="93"/>
  <c r="P30" i="93" s="1"/>
  <c r="I30" i="93"/>
  <c r="I40" i="93" s="1"/>
  <c r="K33" i="93" s="1"/>
  <c r="G30" i="93"/>
  <c r="C40" i="93"/>
  <c r="P29" i="93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I13" i="93"/>
  <c r="G13" i="93"/>
  <c r="P12" i="93"/>
  <c r="O12" i="93"/>
  <c r="M12" i="93"/>
  <c r="G12" i="93"/>
  <c r="P11" i="93"/>
  <c r="O11" i="93"/>
  <c r="M11" i="93"/>
  <c r="G11" i="93"/>
  <c r="J10" i="93"/>
  <c r="I10" i="93"/>
  <c r="D10" i="93"/>
  <c r="C10" i="93"/>
  <c r="C20" i="93" s="1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P90" i="47" l="1"/>
  <c r="Q32" i="93"/>
  <c r="M13" i="93"/>
  <c r="P91" i="47"/>
  <c r="P47" i="93"/>
  <c r="Q17" i="93"/>
  <c r="Q18" i="93"/>
  <c r="Q19" i="93"/>
  <c r="Q12" i="93"/>
  <c r="Q11" i="93"/>
  <c r="Q52" i="93"/>
  <c r="Q51" i="93"/>
  <c r="I60" i="93"/>
  <c r="K53" i="93" s="1"/>
  <c r="Q59" i="93"/>
  <c r="Q56" i="93"/>
  <c r="Q58" i="93"/>
  <c r="G53" i="93"/>
  <c r="P50" i="93"/>
  <c r="Q31" i="93"/>
  <c r="Q28" i="93"/>
  <c r="G10" i="93"/>
  <c r="O7" i="93"/>
  <c r="P94" i="47"/>
  <c r="Q55" i="93"/>
  <c r="Q57" i="93"/>
  <c r="J60" i="93"/>
  <c r="L48" i="93" s="1"/>
  <c r="Q48" i="93"/>
  <c r="Q49" i="93"/>
  <c r="Q54" i="93"/>
  <c r="G50" i="93"/>
  <c r="G47" i="93"/>
  <c r="O47" i="93"/>
  <c r="Q38" i="93"/>
  <c r="Q39" i="93"/>
  <c r="Q36" i="93"/>
  <c r="J40" i="93"/>
  <c r="L27" i="93" s="1"/>
  <c r="M30" i="93"/>
  <c r="K34" i="93"/>
  <c r="K30" i="93"/>
  <c r="P27" i="93"/>
  <c r="G27" i="93"/>
  <c r="O27" i="93"/>
  <c r="Q29" i="93"/>
  <c r="O13" i="93"/>
  <c r="Q16" i="93"/>
  <c r="M10" i="93"/>
  <c r="I20" i="93"/>
  <c r="K13" i="93" s="1"/>
  <c r="J20" i="93"/>
  <c r="L17" i="93" s="1"/>
  <c r="Q9" i="93"/>
  <c r="Q8" i="93"/>
  <c r="Q14" i="93"/>
  <c r="Q15" i="93"/>
  <c r="P10" i="93"/>
  <c r="E7" i="93"/>
  <c r="G7" i="93"/>
  <c r="E36" i="93"/>
  <c r="E32" i="93"/>
  <c r="E28" i="93"/>
  <c r="E35" i="93"/>
  <c r="E31" i="93"/>
  <c r="E37" i="93"/>
  <c r="E40" i="93"/>
  <c r="E34" i="93"/>
  <c r="E29" i="93"/>
  <c r="E39" i="93"/>
  <c r="E38" i="93"/>
  <c r="E27" i="93"/>
  <c r="E56" i="93"/>
  <c r="E52" i="93"/>
  <c r="E48" i="93"/>
  <c r="E49" i="93"/>
  <c r="E55" i="93"/>
  <c r="E51" i="93"/>
  <c r="E54" i="93"/>
  <c r="E58" i="93"/>
  <c r="E59" i="93"/>
  <c r="E57" i="93"/>
  <c r="E16" i="93"/>
  <c r="E12" i="93"/>
  <c r="E8" i="93"/>
  <c r="E9" i="93"/>
  <c r="E15" i="93"/>
  <c r="E11" i="93"/>
  <c r="E19" i="93"/>
  <c r="E14" i="93"/>
  <c r="E18" i="93"/>
  <c r="E17" i="93"/>
  <c r="E47" i="93"/>
  <c r="K35" i="93"/>
  <c r="E13" i="93"/>
  <c r="K32" i="93"/>
  <c r="E46" i="93"/>
  <c r="L55" i="93"/>
  <c r="M7" i="93"/>
  <c r="E10" i="93"/>
  <c r="O10" i="93"/>
  <c r="P13" i="93"/>
  <c r="M27" i="93"/>
  <c r="K29" i="93"/>
  <c r="E30" i="93"/>
  <c r="O30" i="93"/>
  <c r="Q30" i="93" s="1"/>
  <c r="P33" i="93"/>
  <c r="Q33" i="93" s="1"/>
  <c r="K37" i="93"/>
  <c r="F46" i="93"/>
  <c r="M47" i="93"/>
  <c r="E50" i="93"/>
  <c r="O50" i="93"/>
  <c r="P53" i="93"/>
  <c r="Q53" i="93" s="1"/>
  <c r="L56" i="93"/>
  <c r="K27" i="93"/>
  <c r="D20" i="93"/>
  <c r="K38" i="93"/>
  <c r="D40" i="93"/>
  <c r="F30" i="93" s="1"/>
  <c r="K45" i="93"/>
  <c r="D60" i="93"/>
  <c r="K28" i="93"/>
  <c r="E33" i="93"/>
  <c r="P7" i="93"/>
  <c r="L38" i="93"/>
  <c r="K39" i="93"/>
  <c r="O40" i="93"/>
  <c r="L58" i="93"/>
  <c r="K31" i="93"/>
  <c r="K36" i="93"/>
  <c r="E53" i="93"/>
  <c r="Q14" i="72"/>
  <c r="R14" i="72"/>
  <c r="I14" i="72"/>
  <c r="O14" i="72"/>
  <c r="AP63" i="91"/>
  <c r="AT63" i="91"/>
  <c r="AK63" i="91"/>
  <c r="AM63" i="91"/>
  <c r="AQ41" i="91"/>
  <c r="AW41" i="91"/>
  <c r="AN19" i="91"/>
  <c r="AR19" i="91"/>
  <c r="AV19" i="91"/>
  <c r="BA19" i="91"/>
  <c r="AN63" i="91"/>
  <c r="AQ63" i="91"/>
  <c r="AR63" i="91"/>
  <c r="AW63" i="91"/>
  <c r="AR41" i="91"/>
  <c r="AS41" i="91"/>
  <c r="AP19" i="91"/>
  <c r="AS19" i="91"/>
  <c r="AX19" i="91"/>
  <c r="R19" i="91"/>
  <c r="AM19" i="91"/>
  <c r="F18" i="70"/>
  <c r="L18" i="70"/>
  <c r="F70" i="70"/>
  <c r="F71" i="70"/>
  <c r="F72" i="70"/>
  <c r="F73" i="70"/>
  <c r="L70" i="70"/>
  <c r="L71" i="70"/>
  <c r="L72" i="70"/>
  <c r="L73" i="70"/>
  <c r="N70" i="70"/>
  <c r="O70" i="70"/>
  <c r="N71" i="70"/>
  <c r="O71" i="70"/>
  <c r="N72" i="70"/>
  <c r="O72" i="70"/>
  <c r="N73" i="70"/>
  <c r="O73" i="70"/>
  <c r="N75" i="70"/>
  <c r="O75" i="70"/>
  <c r="O76" i="70"/>
  <c r="N77" i="70"/>
  <c r="O77" i="70"/>
  <c r="BB67" i="92"/>
  <c r="BC67" i="92" s="1"/>
  <c r="AJ67" i="92"/>
  <c r="AK67" i="92" s="1"/>
  <c r="AI67" i="92"/>
  <c r="AG67" i="92"/>
  <c r="AF67" i="92"/>
  <c r="AX67" i="92" s="1"/>
  <c r="AE67" i="92"/>
  <c r="AD67" i="92"/>
  <c r="AC67" i="92"/>
  <c r="AB67" i="92"/>
  <c r="AT67" i="92" s="1"/>
  <c r="AA67" i="92"/>
  <c r="Z67" i="92"/>
  <c r="Y67" i="92"/>
  <c r="AQ67" i="92" s="1"/>
  <c r="X67" i="92"/>
  <c r="AP67" i="92" s="1"/>
  <c r="W67" i="92"/>
  <c r="V67" i="92"/>
  <c r="U67" i="92"/>
  <c r="AM67" i="92" s="1"/>
  <c r="Q67" i="92"/>
  <c r="R67" i="92" s="1"/>
  <c r="P67" i="92"/>
  <c r="N67" i="92"/>
  <c r="M67" i="92"/>
  <c r="L67" i="92"/>
  <c r="K67" i="92"/>
  <c r="J67" i="92"/>
  <c r="I67" i="92"/>
  <c r="H67" i="92"/>
  <c r="G67" i="92"/>
  <c r="F67" i="92"/>
  <c r="E67" i="92"/>
  <c r="D67" i="92"/>
  <c r="C67" i="92"/>
  <c r="B67" i="92"/>
  <c r="AJ66" i="92"/>
  <c r="BB66" i="92" s="1"/>
  <c r="BC66" i="92" s="1"/>
  <c r="AI66" i="92"/>
  <c r="AG66" i="92"/>
  <c r="AF66" i="92"/>
  <c r="AE66" i="92"/>
  <c r="AW66" i="92" s="1"/>
  <c r="AD66" i="92"/>
  <c r="AV66" i="92" s="1"/>
  <c r="AC66" i="92"/>
  <c r="AB66" i="92"/>
  <c r="AA66" i="92"/>
  <c r="AS66" i="92" s="1"/>
  <c r="Z66" i="92"/>
  <c r="AR66" i="92" s="1"/>
  <c r="Y66" i="92"/>
  <c r="X66" i="92"/>
  <c r="W66" i="92"/>
  <c r="AO66" i="92" s="1"/>
  <c r="V66" i="92"/>
  <c r="AN66" i="92" s="1"/>
  <c r="U66" i="92"/>
  <c r="Q66" i="92"/>
  <c r="R66" i="92" s="1"/>
  <c r="P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J65" i="92"/>
  <c r="AK65" i="92" s="1"/>
  <c r="AI65" i="92"/>
  <c r="AG65" i="92"/>
  <c r="AF65" i="92"/>
  <c r="AE65" i="92"/>
  <c r="AD65" i="92"/>
  <c r="AC65" i="92"/>
  <c r="AB65" i="92"/>
  <c r="AA65" i="92"/>
  <c r="Z65" i="92"/>
  <c r="Y65" i="92"/>
  <c r="X65" i="92"/>
  <c r="W65" i="92"/>
  <c r="V65" i="92"/>
  <c r="U65" i="92"/>
  <c r="Q65" i="92"/>
  <c r="R65" i="92" s="1"/>
  <c r="P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I64" i="92"/>
  <c r="AG64" i="92"/>
  <c r="AF64" i="92"/>
  <c r="AE64" i="92"/>
  <c r="AD64" i="92"/>
  <c r="AC64" i="92"/>
  <c r="AB64" i="92"/>
  <c r="AA64" i="92"/>
  <c r="Z64" i="92"/>
  <c r="Y64" i="92"/>
  <c r="X64" i="92"/>
  <c r="W64" i="92"/>
  <c r="V64" i="92"/>
  <c r="U64" i="92"/>
  <c r="Q64" i="92"/>
  <c r="P64" i="92"/>
  <c r="BA64" i="92" s="1"/>
  <c r="N64" i="92"/>
  <c r="M64" i="92"/>
  <c r="L64" i="92"/>
  <c r="K64" i="92"/>
  <c r="J64" i="92"/>
  <c r="I64" i="92"/>
  <c r="H64" i="92"/>
  <c r="G64" i="92"/>
  <c r="F64" i="92"/>
  <c r="E64" i="92"/>
  <c r="D64" i="92"/>
  <c r="C64" i="92"/>
  <c r="B64" i="92"/>
  <c r="BB63" i="92"/>
  <c r="AQ63" i="92"/>
  <c r="AK63" i="92"/>
  <c r="AX63" i="92"/>
  <c r="AW63" i="92"/>
  <c r="AV63" i="92"/>
  <c r="AU63" i="92"/>
  <c r="AT63" i="92"/>
  <c r="AS63" i="92"/>
  <c r="AR63" i="92"/>
  <c r="AP63" i="92"/>
  <c r="AO63" i="92"/>
  <c r="AN63" i="92"/>
  <c r="AM63" i="92"/>
  <c r="R63" i="92"/>
  <c r="BB62" i="92"/>
  <c r="BC62" i="92" s="1"/>
  <c r="AX62" i="92"/>
  <c r="AW62" i="92"/>
  <c r="AV62" i="92"/>
  <c r="AU62" i="92"/>
  <c r="AT62" i="92"/>
  <c r="AS62" i="92"/>
  <c r="AR62" i="92"/>
  <c r="AQ62" i="92"/>
  <c r="AP62" i="92"/>
  <c r="AO62" i="92"/>
  <c r="AN62" i="92"/>
  <c r="AM62" i="92"/>
  <c r="AK62" i="92"/>
  <c r="R62" i="92"/>
  <c r="BB61" i="92"/>
  <c r="BC61" i="92" s="1"/>
  <c r="AX61" i="92"/>
  <c r="AW61" i="92"/>
  <c r="AV61" i="92"/>
  <c r="AU61" i="92"/>
  <c r="AT61" i="92"/>
  <c r="AS61" i="92"/>
  <c r="AR61" i="92"/>
  <c r="AQ61" i="92"/>
  <c r="AP61" i="92"/>
  <c r="AO61" i="92"/>
  <c r="AN61" i="92"/>
  <c r="AM61" i="92"/>
  <c r="AK61" i="92"/>
  <c r="R61" i="92"/>
  <c r="BB60" i="92"/>
  <c r="BC60" i="92" s="1"/>
  <c r="AX60" i="92"/>
  <c r="AW60" i="92"/>
  <c r="AV60" i="92"/>
  <c r="AU60" i="92"/>
  <c r="AT60" i="92"/>
  <c r="AS60" i="92"/>
  <c r="AR60" i="92"/>
  <c r="AQ60" i="92"/>
  <c r="AP60" i="92"/>
  <c r="AO60" i="92"/>
  <c r="AN60" i="92"/>
  <c r="AM60" i="92"/>
  <c r="AK60" i="92"/>
  <c r="R60" i="92"/>
  <c r="BB59" i="92"/>
  <c r="BC59" i="92" s="1"/>
  <c r="AX59" i="92"/>
  <c r="AW59" i="92"/>
  <c r="AV59" i="92"/>
  <c r="AU59" i="92"/>
  <c r="AT59" i="92"/>
  <c r="AS59" i="92"/>
  <c r="AR59" i="92"/>
  <c r="AQ59" i="92"/>
  <c r="AP59" i="92"/>
  <c r="AO59" i="92"/>
  <c r="AN59" i="92"/>
  <c r="AM59" i="92"/>
  <c r="AK59" i="92"/>
  <c r="R59" i="92"/>
  <c r="BB58" i="92"/>
  <c r="BC58" i="92" s="1"/>
  <c r="AX58" i="92"/>
  <c r="AW58" i="92"/>
  <c r="AV58" i="92"/>
  <c r="AU58" i="92"/>
  <c r="AT58" i="92"/>
  <c r="AS58" i="92"/>
  <c r="AR58" i="92"/>
  <c r="AQ58" i="92"/>
  <c r="AP58" i="92"/>
  <c r="AO58" i="92"/>
  <c r="AN58" i="92"/>
  <c r="AM58" i="92"/>
  <c r="AK58" i="92"/>
  <c r="R58" i="92"/>
  <c r="BB57" i="92"/>
  <c r="BC57" i="92" s="1"/>
  <c r="AX57" i="92"/>
  <c r="AW57" i="92"/>
  <c r="AV57" i="92"/>
  <c r="AU57" i="92"/>
  <c r="AT57" i="92"/>
  <c r="AS57" i="92"/>
  <c r="AR57" i="92"/>
  <c r="AQ57" i="92"/>
  <c r="AP57" i="92"/>
  <c r="AO57" i="92"/>
  <c r="AN57" i="92"/>
  <c r="AM57" i="92"/>
  <c r="AK57" i="92"/>
  <c r="R57" i="92"/>
  <c r="BB56" i="92"/>
  <c r="BC56" i="92" s="1"/>
  <c r="AX56" i="92"/>
  <c r="AW56" i="92"/>
  <c r="AV56" i="92"/>
  <c r="AU56" i="92"/>
  <c r="AT56" i="92"/>
  <c r="AS56" i="92"/>
  <c r="AR56" i="92"/>
  <c r="AQ56" i="92"/>
  <c r="AP56" i="92"/>
  <c r="AO56" i="92"/>
  <c r="AN56" i="92"/>
  <c r="AM56" i="92"/>
  <c r="AK56" i="92"/>
  <c r="R56" i="92"/>
  <c r="BB55" i="92"/>
  <c r="BC55" i="92" s="1"/>
  <c r="AX55" i="92"/>
  <c r="AW55" i="92"/>
  <c r="AV55" i="92"/>
  <c r="AU55" i="92"/>
  <c r="AT55" i="92"/>
  <c r="AS55" i="92"/>
  <c r="AR55" i="92"/>
  <c r="AQ55" i="92"/>
  <c r="AP55" i="92"/>
  <c r="AO55" i="92"/>
  <c r="AN55" i="92"/>
  <c r="AM55" i="92"/>
  <c r="AK55" i="92"/>
  <c r="R55" i="92"/>
  <c r="BB54" i="92"/>
  <c r="BC54" i="92" s="1"/>
  <c r="AX54" i="92"/>
  <c r="AW54" i="92"/>
  <c r="AV54" i="92"/>
  <c r="AU54" i="92"/>
  <c r="AT54" i="92"/>
  <c r="AS54" i="92"/>
  <c r="AR54" i="92"/>
  <c r="AQ54" i="92"/>
  <c r="AP54" i="92"/>
  <c r="AO54" i="92"/>
  <c r="AN54" i="92"/>
  <c r="AM54" i="92"/>
  <c r="AK54" i="92"/>
  <c r="R54" i="92"/>
  <c r="BB53" i="92"/>
  <c r="BC53" i="92" s="1"/>
  <c r="AX53" i="92"/>
  <c r="AW53" i="92"/>
  <c r="AV53" i="92"/>
  <c r="AU53" i="92"/>
  <c r="AT53" i="92"/>
  <c r="AS53" i="92"/>
  <c r="AR53" i="92"/>
  <c r="AQ53" i="92"/>
  <c r="AP53" i="92"/>
  <c r="AO53" i="92"/>
  <c r="AN53" i="92"/>
  <c r="AM53" i="92"/>
  <c r="AK53" i="92"/>
  <c r="R53" i="92"/>
  <c r="BB52" i="92"/>
  <c r="BC52" i="92" s="1"/>
  <c r="AX52" i="92"/>
  <c r="AW52" i="92"/>
  <c r="AV52" i="92"/>
  <c r="AU52" i="92"/>
  <c r="AT52" i="92"/>
  <c r="AS52" i="92"/>
  <c r="AR52" i="92"/>
  <c r="AQ52" i="92"/>
  <c r="AP52" i="92"/>
  <c r="AO52" i="92"/>
  <c r="AN52" i="92"/>
  <c r="AM52" i="92"/>
  <c r="AK52" i="92"/>
  <c r="R52" i="92"/>
  <c r="BB51" i="92"/>
  <c r="BC51" i="92" s="1"/>
  <c r="AX51" i="92"/>
  <c r="AW51" i="92"/>
  <c r="AV51" i="92"/>
  <c r="AU51" i="92"/>
  <c r="AT51" i="92"/>
  <c r="AS51" i="92"/>
  <c r="AR51" i="92"/>
  <c r="AQ51" i="92"/>
  <c r="AP51" i="92"/>
  <c r="AO51" i="92"/>
  <c r="AN51" i="92"/>
  <c r="AM51" i="92"/>
  <c r="AK51" i="92"/>
  <c r="R51" i="92"/>
  <c r="AJ45" i="92"/>
  <c r="BB45" i="92" s="1"/>
  <c r="BC45" i="92" s="1"/>
  <c r="AI45" i="92"/>
  <c r="AG45" i="92"/>
  <c r="AF45" i="92"/>
  <c r="AE45" i="92"/>
  <c r="AD45" i="92"/>
  <c r="AC45" i="92"/>
  <c r="AB45" i="92"/>
  <c r="AA45" i="92"/>
  <c r="Z45" i="92"/>
  <c r="Y45" i="92"/>
  <c r="X45" i="92"/>
  <c r="W45" i="92"/>
  <c r="V45" i="92"/>
  <c r="U45" i="92"/>
  <c r="Q45" i="92"/>
  <c r="R45" i="92" s="1"/>
  <c r="P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J44" i="92"/>
  <c r="AK44" i="92" s="1"/>
  <c r="AI44" i="92"/>
  <c r="AG44" i="92"/>
  <c r="AF44" i="92"/>
  <c r="AX44" i="92" s="1"/>
  <c r="AE44" i="92"/>
  <c r="AD44" i="92"/>
  <c r="AC44" i="92"/>
  <c r="AB44" i="92"/>
  <c r="AT44" i="92" s="1"/>
  <c r="AA44" i="92"/>
  <c r="Z44" i="92"/>
  <c r="Y44" i="92"/>
  <c r="X44" i="92"/>
  <c r="AP44" i="92" s="1"/>
  <c r="W44" i="92"/>
  <c r="V44" i="92"/>
  <c r="Q44" i="92"/>
  <c r="R44" i="92" s="1"/>
  <c r="P44" i="92"/>
  <c r="N44" i="92"/>
  <c r="M44" i="92"/>
  <c r="L44" i="92"/>
  <c r="K44" i="92"/>
  <c r="J44" i="92"/>
  <c r="I44" i="92"/>
  <c r="H44" i="92"/>
  <c r="G44" i="92"/>
  <c r="F44" i="92"/>
  <c r="E44" i="92"/>
  <c r="D44" i="92"/>
  <c r="C44" i="92"/>
  <c r="B44" i="92"/>
  <c r="AM44" i="92" s="1"/>
  <c r="AJ43" i="92"/>
  <c r="AK43" i="92" s="1"/>
  <c r="AI43" i="92"/>
  <c r="AG43" i="92"/>
  <c r="AY43" i="92" s="1"/>
  <c r="AF43" i="92"/>
  <c r="AE43" i="92"/>
  <c r="AD43" i="92"/>
  <c r="AV43" i="92" s="1"/>
  <c r="AC43" i="92"/>
  <c r="AU43" i="92" s="1"/>
  <c r="AB43" i="92"/>
  <c r="AA43" i="92"/>
  <c r="Z43" i="92"/>
  <c r="AR43" i="92" s="1"/>
  <c r="Y43" i="92"/>
  <c r="AQ43" i="92" s="1"/>
  <c r="X43" i="92"/>
  <c r="W43" i="92"/>
  <c r="V43" i="92"/>
  <c r="AN43" i="92" s="1"/>
  <c r="AM43" i="92"/>
  <c r="Q43" i="92"/>
  <c r="R43" i="92" s="1"/>
  <c r="P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J42" i="92"/>
  <c r="AI42" i="92"/>
  <c r="AG42" i="92"/>
  <c r="AF42" i="92"/>
  <c r="AE42" i="92"/>
  <c r="AW42" i="92" s="1"/>
  <c r="AD42" i="92"/>
  <c r="AC42" i="92"/>
  <c r="AB42" i="92"/>
  <c r="AA42" i="92"/>
  <c r="AS42" i="92" s="1"/>
  <c r="Z42" i="92"/>
  <c r="Y42" i="92"/>
  <c r="X42" i="92"/>
  <c r="W42" i="92"/>
  <c r="AO42" i="92" s="1"/>
  <c r="V42" i="92"/>
  <c r="Q42" i="92"/>
  <c r="R42" i="92" s="1"/>
  <c r="P42" i="92"/>
  <c r="N42" i="92"/>
  <c r="M42" i="92"/>
  <c r="L42" i="92"/>
  <c r="K42" i="92"/>
  <c r="J42" i="92"/>
  <c r="I42" i="92"/>
  <c r="H42" i="92"/>
  <c r="G42" i="92"/>
  <c r="F42" i="92"/>
  <c r="E42" i="92"/>
  <c r="D42" i="92"/>
  <c r="C42" i="92"/>
  <c r="B42" i="92"/>
  <c r="AM42" i="92" s="1"/>
  <c r="AK41" i="92"/>
  <c r="BA41" i="92"/>
  <c r="AY41" i="92"/>
  <c r="AX41" i="92"/>
  <c r="AW41" i="92"/>
  <c r="AV41" i="92"/>
  <c r="AU41" i="92"/>
  <c r="AT41" i="92"/>
  <c r="AS41" i="92"/>
  <c r="AR41" i="92"/>
  <c r="AQ41" i="92"/>
  <c r="AP41" i="92"/>
  <c r="AO41" i="92"/>
  <c r="AN41" i="92"/>
  <c r="AM41" i="92"/>
  <c r="R41" i="92"/>
  <c r="BB40" i="92"/>
  <c r="BC40" i="92" s="1"/>
  <c r="BA40" i="92"/>
  <c r="AY40" i="92"/>
  <c r="AX40" i="92"/>
  <c r="AW40" i="92"/>
  <c r="AV40" i="92"/>
  <c r="AU40" i="92"/>
  <c r="AT40" i="92"/>
  <c r="AS40" i="92"/>
  <c r="AR40" i="92"/>
  <c r="AQ40" i="92"/>
  <c r="AP40" i="92"/>
  <c r="AO40" i="92"/>
  <c r="AN40" i="92"/>
  <c r="AM40" i="92"/>
  <c r="AK40" i="92"/>
  <c r="R40" i="92"/>
  <c r="BB39" i="92"/>
  <c r="BC39" i="92" s="1"/>
  <c r="BA39" i="92"/>
  <c r="AY39" i="92"/>
  <c r="AX39" i="92"/>
  <c r="AW39" i="92"/>
  <c r="AV39" i="92"/>
  <c r="AU39" i="92"/>
  <c r="AT39" i="92"/>
  <c r="AS39" i="92"/>
  <c r="AR39" i="92"/>
  <c r="AQ39" i="92"/>
  <c r="AP39" i="92"/>
  <c r="AO39" i="92"/>
  <c r="AN39" i="92"/>
  <c r="AM39" i="92"/>
  <c r="AK39" i="92"/>
  <c r="R39" i="92"/>
  <c r="BB38" i="92"/>
  <c r="BC38" i="92" s="1"/>
  <c r="BA38" i="92"/>
  <c r="AY38" i="92"/>
  <c r="AX38" i="92"/>
  <c r="AW38" i="92"/>
  <c r="AV38" i="92"/>
  <c r="AU38" i="92"/>
  <c r="AT38" i="92"/>
  <c r="AS38" i="92"/>
  <c r="AR38" i="92"/>
  <c r="AQ38" i="92"/>
  <c r="AP38" i="92"/>
  <c r="AO38" i="92"/>
  <c r="AN38" i="92"/>
  <c r="AM38" i="92"/>
  <c r="AK38" i="92"/>
  <c r="R38" i="92"/>
  <c r="BB37" i="92"/>
  <c r="BC37" i="92" s="1"/>
  <c r="BA37" i="92"/>
  <c r="AY37" i="92"/>
  <c r="AX37" i="92"/>
  <c r="AW37" i="92"/>
  <c r="AV37" i="92"/>
  <c r="AU37" i="92"/>
  <c r="AT37" i="92"/>
  <c r="AS37" i="92"/>
  <c r="AR37" i="92"/>
  <c r="AQ37" i="92"/>
  <c r="AP37" i="92"/>
  <c r="AO37" i="92"/>
  <c r="AN37" i="92"/>
  <c r="AM37" i="92"/>
  <c r="AK37" i="92"/>
  <c r="R37" i="92"/>
  <c r="BB36" i="92"/>
  <c r="BC36" i="92" s="1"/>
  <c r="BA36" i="92"/>
  <c r="AY36" i="92"/>
  <c r="AX36" i="92"/>
  <c r="AW36" i="92"/>
  <c r="AV36" i="92"/>
  <c r="AU36" i="92"/>
  <c r="AT36" i="92"/>
  <c r="AS36" i="92"/>
  <c r="AR36" i="92"/>
  <c r="AQ36" i="92"/>
  <c r="AP36" i="92"/>
  <c r="AO36" i="92"/>
  <c r="AN36" i="92"/>
  <c r="AM36" i="92"/>
  <c r="AK36" i="92"/>
  <c r="R36" i="92"/>
  <c r="BB35" i="92"/>
  <c r="BC35" i="92" s="1"/>
  <c r="BA35" i="92"/>
  <c r="AY35" i="92"/>
  <c r="AX35" i="92"/>
  <c r="AW35" i="92"/>
  <c r="AV35" i="92"/>
  <c r="AU35" i="92"/>
  <c r="AT35" i="92"/>
  <c r="AS35" i="92"/>
  <c r="AR35" i="92"/>
  <c r="AQ35" i="92"/>
  <c r="AP35" i="92"/>
  <c r="AO35" i="92"/>
  <c r="AN35" i="92"/>
  <c r="AM35" i="92"/>
  <c r="AK35" i="92"/>
  <c r="R35" i="92"/>
  <c r="BB34" i="92"/>
  <c r="BC34" i="92" s="1"/>
  <c r="BA34" i="92"/>
  <c r="AY34" i="92"/>
  <c r="AX34" i="92"/>
  <c r="AW34" i="92"/>
  <c r="AV34" i="92"/>
  <c r="AU34" i="92"/>
  <c r="AT34" i="92"/>
  <c r="AS34" i="92"/>
  <c r="AR34" i="92"/>
  <c r="AQ34" i="92"/>
  <c r="AP34" i="92"/>
  <c r="AO34" i="92"/>
  <c r="AN34" i="92"/>
  <c r="AM34" i="92"/>
  <c r="AK34" i="92"/>
  <c r="R34" i="92"/>
  <c r="BB33" i="92"/>
  <c r="BC33" i="92" s="1"/>
  <c r="BA33" i="92"/>
  <c r="AY33" i="92"/>
  <c r="AX33" i="92"/>
  <c r="AW33" i="92"/>
  <c r="AV33" i="92"/>
  <c r="AU33" i="92"/>
  <c r="AT33" i="92"/>
  <c r="AS33" i="92"/>
  <c r="AR33" i="92"/>
  <c r="AQ33" i="92"/>
  <c r="AP33" i="92"/>
  <c r="AO33" i="92"/>
  <c r="AN33" i="92"/>
  <c r="AM33" i="92"/>
  <c r="AK33" i="92"/>
  <c r="R33" i="92"/>
  <c r="BB32" i="92"/>
  <c r="BC32" i="92" s="1"/>
  <c r="BA32" i="92"/>
  <c r="AY32" i="92"/>
  <c r="AX32" i="92"/>
  <c r="AW32" i="92"/>
  <c r="AV32" i="92"/>
  <c r="AU32" i="92"/>
  <c r="AT32" i="92"/>
  <c r="AS32" i="92"/>
  <c r="AR32" i="92"/>
  <c r="AQ32" i="92"/>
  <c r="AP32" i="92"/>
  <c r="AO32" i="92"/>
  <c r="AN32" i="92"/>
  <c r="AM32" i="92"/>
  <c r="AK32" i="92"/>
  <c r="R32" i="92"/>
  <c r="BB31" i="92"/>
  <c r="BC31" i="92" s="1"/>
  <c r="BA31" i="92"/>
  <c r="AY31" i="92"/>
  <c r="AX31" i="92"/>
  <c r="AW31" i="92"/>
  <c r="AV31" i="92"/>
  <c r="AU31" i="92"/>
  <c r="AT31" i="92"/>
  <c r="AS31" i="92"/>
  <c r="AR31" i="92"/>
  <c r="AQ31" i="92"/>
  <c r="AP31" i="92"/>
  <c r="AO31" i="92"/>
  <c r="AN31" i="92"/>
  <c r="AM31" i="92"/>
  <c r="AK31" i="92"/>
  <c r="R31" i="92"/>
  <c r="BB30" i="92"/>
  <c r="BA30" i="92"/>
  <c r="AY30" i="92"/>
  <c r="AX30" i="92"/>
  <c r="AW30" i="92"/>
  <c r="AV30" i="92"/>
  <c r="AU30" i="92"/>
  <c r="AT30" i="92"/>
  <c r="AS30" i="92"/>
  <c r="AR30" i="92"/>
  <c r="AQ30" i="92"/>
  <c r="AP30" i="92"/>
  <c r="AO30" i="92"/>
  <c r="AN30" i="92"/>
  <c r="AM30" i="92"/>
  <c r="AK30" i="92"/>
  <c r="R30" i="92"/>
  <c r="BB29" i="92"/>
  <c r="BA29" i="92"/>
  <c r="AY29" i="92"/>
  <c r="AX29" i="92"/>
  <c r="AW29" i="92"/>
  <c r="AV29" i="92"/>
  <c r="AU29" i="92"/>
  <c r="AT29" i="92"/>
  <c r="AS29" i="92"/>
  <c r="AR29" i="92"/>
  <c r="AQ29" i="92"/>
  <c r="AP29" i="92"/>
  <c r="AO29" i="92"/>
  <c r="AN29" i="92"/>
  <c r="AM29" i="92"/>
  <c r="AK29" i="92"/>
  <c r="R29" i="92"/>
  <c r="R26" i="92"/>
  <c r="R48" i="92" s="1"/>
  <c r="AK48" i="92" s="1"/>
  <c r="BC48" i="92" s="1"/>
  <c r="T24" i="92"/>
  <c r="AJ23" i="92"/>
  <c r="AK23" i="92" s="1"/>
  <c r="AI23" i="92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Q23" i="92"/>
  <c r="R23" i="92" s="1"/>
  <c r="P23" i="92"/>
  <c r="BA23" i="92" s="1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J22" i="92"/>
  <c r="AK22" i="92" s="1"/>
  <c r="AI22" i="92"/>
  <c r="AG22" i="92"/>
  <c r="AF22" i="92"/>
  <c r="AE22" i="92"/>
  <c r="AD22" i="92"/>
  <c r="AV22" i="92" s="1"/>
  <c r="AC22" i="92"/>
  <c r="AB22" i="92"/>
  <c r="AA22" i="92"/>
  <c r="Z22" i="92"/>
  <c r="AR22" i="92" s="1"/>
  <c r="Y22" i="92"/>
  <c r="X22" i="92"/>
  <c r="W22" i="92"/>
  <c r="V22" i="92"/>
  <c r="AN22" i="92" s="1"/>
  <c r="U22" i="92"/>
  <c r="Q22" i="92"/>
  <c r="R22" i="92" s="1"/>
  <c r="P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J21" i="92"/>
  <c r="AK21" i="92" s="1"/>
  <c r="AI21" i="92"/>
  <c r="AG21" i="92"/>
  <c r="AF21" i="92"/>
  <c r="AX21" i="92" s="1"/>
  <c r="AE21" i="92"/>
  <c r="AD21" i="92"/>
  <c r="AC21" i="92"/>
  <c r="AB21" i="92"/>
  <c r="AT21" i="92" s="1"/>
  <c r="AA21" i="92"/>
  <c r="Z21" i="92"/>
  <c r="Y21" i="92"/>
  <c r="X21" i="92"/>
  <c r="AP21" i="92" s="1"/>
  <c r="W21" i="92"/>
  <c r="V21" i="92"/>
  <c r="U21" i="92"/>
  <c r="Q21" i="92"/>
  <c r="R21" i="92" s="1"/>
  <c r="P21" i="92"/>
  <c r="BA21" i="92" s="1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J20" i="92"/>
  <c r="AI20" i="92"/>
  <c r="AG20" i="92"/>
  <c r="AF20" i="92"/>
  <c r="AE20" i="92"/>
  <c r="AD20" i="92"/>
  <c r="AC20" i="92"/>
  <c r="AB20" i="92"/>
  <c r="AA20" i="92"/>
  <c r="Z20" i="92"/>
  <c r="Y20" i="92"/>
  <c r="X20" i="92"/>
  <c r="W20" i="92"/>
  <c r="V20" i="92"/>
  <c r="U20" i="92"/>
  <c r="Q20" i="92"/>
  <c r="R20" i="92" s="1"/>
  <c r="P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V19" i="92"/>
  <c r="AM19" i="92"/>
  <c r="AY19" i="92"/>
  <c r="AX19" i="92"/>
  <c r="AW19" i="92"/>
  <c r="AU19" i="92"/>
  <c r="AT19" i="92"/>
  <c r="AS19" i="92"/>
  <c r="AR19" i="92"/>
  <c r="AQ19" i="92"/>
  <c r="AP19" i="92"/>
  <c r="AO19" i="92"/>
  <c r="AN19" i="92"/>
  <c r="A63" i="92"/>
  <c r="BB18" i="92"/>
  <c r="BC18" i="92" s="1"/>
  <c r="AY18" i="92"/>
  <c r="AY23" i="92" s="1"/>
  <c r="AX18" i="92"/>
  <c r="AW18" i="92"/>
  <c r="AV18" i="92"/>
  <c r="AU18" i="92"/>
  <c r="AU23" i="92" s="1"/>
  <c r="AT18" i="92"/>
  <c r="AS18" i="92"/>
  <c r="AR18" i="92"/>
  <c r="AQ18" i="92"/>
  <c r="AQ23" i="92" s="1"/>
  <c r="AP18" i="92"/>
  <c r="AO18" i="92"/>
  <c r="AN18" i="92"/>
  <c r="AM18" i="92"/>
  <c r="AK18" i="92"/>
  <c r="R18" i="92"/>
  <c r="BB17" i="92"/>
  <c r="BC17" i="92" s="1"/>
  <c r="AY17" i="92"/>
  <c r="AX17" i="92"/>
  <c r="AW17" i="92"/>
  <c r="AV17" i="92"/>
  <c r="AU17" i="92"/>
  <c r="AT17" i="92"/>
  <c r="AS17" i="92"/>
  <c r="AR17" i="92"/>
  <c r="AQ17" i="92"/>
  <c r="AP17" i="92"/>
  <c r="AO17" i="92"/>
  <c r="AN17" i="92"/>
  <c r="AM17" i="92"/>
  <c r="AK17" i="92"/>
  <c r="R17" i="92"/>
  <c r="BB16" i="92"/>
  <c r="BC16" i="92" s="1"/>
  <c r="AY16" i="92"/>
  <c r="AX16" i="92"/>
  <c r="AW16" i="92"/>
  <c r="AV16" i="92"/>
  <c r="AU16" i="92"/>
  <c r="AT16" i="92"/>
  <c r="AS16" i="92"/>
  <c r="AR16" i="92"/>
  <c r="AQ16" i="92"/>
  <c r="AP16" i="92"/>
  <c r="AO16" i="92"/>
  <c r="AN16" i="92"/>
  <c r="AM16" i="92"/>
  <c r="AK16" i="92"/>
  <c r="R16" i="92"/>
  <c r="BB15" i="92"/>
  <c r="BC15" i="92" s="1"/>
  <c r="AY15" i="92"/>
  <c r="AX15" i="92"/>
  <c r="AW15" i="92"/>
  <c r="AV15" i="92"/>
  <c r="AU15" i="92"/>
  <c r="AT15" i="92"/>
  <c r="AS15" i="92"/>
  <c r="AR15" i="92"/>
  <c r="AQ15" i="92"/>
  <c r="AP15" i="92"/>
  <c r="AO15" i="92"/>
  <c r="AN15" i="92"/>
  <c r="AM15" i="92"/>
  <c r="AK15" i="92"/>
  <c r="R15" i="92"/>
  <c r="BB14" i="92"/>
  <c r="BC14" i="92" s="1"/>
  <c r="AY14" i="92"/>
  <c r="AX14" i="92"/>
  <c r="AW14" i="92"/>
  <c r="AV14" i="92"/>
  <c r="AU14" i="92"/>
  <c r="AT14" i="92"/>
  <c r="AS14" i="92"/>
  <c r="AR14" i="92"/>
  <c r="AQ14" i="92"/>
  <c r="AP14" i="92"/>
  <c r="AO14" i="92"/>
  <c r="AN14" i="92"/>
  <c r="AM14" i="92"/>
  <c r="AK14" i="92"/>
  <c r="R14" i="92"/>
  <c r="BB13" i="92"/>
  <c r="BC13" i="92" s="1"/>
  <c r="AY13" i="92"/>
  <c r="AX13" i="92"/>
  <c r="AW13" i="92"/>
  <c r="AV13" i="92"/>
  <c r="AU13" i="92"/>
  <c r="AT13" i="92"/>
  <c r="AS13" i="92"/>
  <c r="AR13" i="92"/>
  <c r="AQ13" i="92"/>
  <c r="AP13" i="92"/>
  <c r="AO13" i="92"/>
  <c r="AN13" i="92"/>
  <c r="AM13" i="92"/>
  <c r="AK13" i="92"/>
  <c r="R13" i="92"/>
  <c r="BB12" i="92"/>
  <c r="BC12" i="92" s="1"/>
  <c r="AY12" i="92"/>
  <c r="AX12" i="92"/>
  <c r="AW12" i="92"/>
  <c r="AV12" i="92"/>
  <c r="AU12" i="92"/>
  <c r="AT12" i="92"/>
  <c r="AS12" i="92"/>
  <c r="AR12" i="92"/>
  <c r="AQ12" i="92"/>
  <c r="AP12" i="92"/>
  <c r="AO12" i="92"/>
  <c r="AN12" i="92"/>
  <c r="AM12" i="92"/>
  <c r="AK12" i="92"/>
  <c r="R12" i="92"/>
  <c r="BB11" i="92"/>
  <c r="BC11" i="92" s="1"/>
  <c r="AY11" i="92"/>
  <c r="AX11" i="92"/>
  <c r="AW11" i="92"/>
  <c r="AV11" i="92"/>
  <c r="AU11" i="92"/>
  <c r="AT11" i="92"/>
  <c r="AS11" i="92"/>
  <c r="AR11" i="92"/>
  <c r="AQ11" i="92"/>
  <c r="AP11" i="92"/>
  <c r="AO11" i="92"/>
  <c r="AN11" i="92"/>
  <c r="AM11" i="92"/>
  <c r="AK11" i="92"/>
  <c r="R11" i="92"/>
  <c r="BB10" i="92"/>
  <c r="BC10" i="92" s="1"/>
  <c r="AY10" i="92"/>
  <c r="AX10" i="92"/>
  <c r="AW10" i="92"/>
  <c r="AV10" i="92"/>
  <c r="AU10" i="92"/>
  <c r="AT10" i="92"/>
  <c r="AS10" i="92"/>
  <c r="AR10" i="92"/>
  <c r="AQ10" i="92"/>
  <c r="AP10" i="92"/>
  <c r="AO10" i="92"/>
  <c r="AN10" i="92"/>
  <c r="AM10" i="92"/>
  <c r="AK10" i="92"/>
  <c r="R10" i="92"/>
  <c r="BB9" i="92"/>
  <c r="BC9" i="92" s="1"/>
  <c r="AY9" i="92"/>
  <c r="AX9" i="92"/>
  <c r="AW9" i="92"/>
  <c r="AV9" i="92"/>
  <c r="AU9" i="92"/>
  <c r="AT9" i="92"/>
  <c r="AS9" i="92"/>
  <c r="AR9" i="92"/>
  <c r="AQ9" i="92"/>
  <c r="AP9" i="92"/>
  <c r="AO9" i="92"/>
  <c r="AN9" i="92"/>
  <c r="AM9" i="92"/>
  <c r="AK9" i="92"/>
  <c r="R9" i="92"/>
  <c r="BB8" i="92"/>
  <c r="AY8" i="92"/>
  <c r="AX8" i="92"/>
  <c r="AW8" i="92"/>
  <c r="AV8" i="92"/>
  <c r="AU8" i="92"/>
  <c r="AT8" i="92"/>
  <c r="AS8" i="92"/>
  <c r="AR8" i="92"/>
  <c r="AQ8" i="92"/>
  <c r="AP8" i="92"/>
  <c r="AO8" i="92"/>
  <c r="AN8" i="92"/>
  <c r="AM8" i="92"/>
  <c r="AK8" i="92"/>
  <c r="R8" i="92"/>
  <c r="BB7" i="92"/>
  <c r="AY7" i="92"/>
  <c r="AX7" i="92"/>
  <c r="AW7" i="92"/>
  <c r="AV7" i="92"/>
  <c r="AU7" i="92"/>
  <c r="AT7" i="92"/>
  <c r="AS7" i="92"/>
  <c r="AR7" i="92"/>
  <c r="AQ7" i="92"/>
  <c r="AP7" i="92"/>
  <c r="AO7" i="92"/>
  <c r="AN7" i="92"/>
  <c r="AM7" i="92"/>
  <c r="AK7" i="92"/>
  <c r="R7" i="92"/>
  <c r="AJ67" i="91"/>
  <c r="BB67" i="91" s="1"/>
  <c r="BC67" i="91" s="1"/>
  <c r="AI67" i="91"/>
  <c r="BA67" i="91" s="1"/>
  <c r="AG67" i="91"/>
  <c r="AF67" i="91"/>
  <c r="AE67" i="91"/>
  <c r="AD67" i="91"/>
  <c r="AC67" i="91"/>
  <c r="AB67" i="91"/>
  <c r="AT67" i="91" s="1"/>
  <c r="AA67" i="91"/>
  <c r="AS67" i="91" s="1"/>
  <c r="Z67" i="91"/>
  <c r="Y67" i="91"/>
  <c r="X67" i="91"/>
  <c r="AP67" i="91" s="1"/>
  <c r="W67" i="91"/>
  <c r="AO67" i="91" s="1"/>
  <c r="V67" i="91"/>
  <c r="U67" i="91"/>
  <c r="Q67" i="91"/>
  <c r="R67" i="91" s="1"/>
  <c r="N67" i="91"/>
  <c r="M67" i="91"/>
  <c r="L67" i="91"/>
  <c r="K67" i="91"/>
  <c r="J67" i="91"/>
  <c r="I67" i="91"/>
  <c r="H67" i="91"/>
  <c r="G67" i="91"/>
  <c r="F67" i="91"/>
  <c r="AQ67" i="91" s="1"/>
  <c r="E67" i="91"/>
  <c r="D67" i="91"/>
  <c r="C67" i="91"/>
  <c r="B67" i="91"/>
  <c r="AJ66" i="91"/>
  <c r="BB66" i="91" s="1"/>
  <c r="BC66" i="91" s="1"/>
  <c r="AI66" i="91"/>
  <c r="BA66" i="91" s="1"/>
  <c r="AG66" i="91"/>
  <c r="AY66" i="91" s="1"/>
  <c r="AF66" i="91"/>
  <c r="AE66" i="91"/>
  <c r="AD66" i="91"/>
  <c r="AC66" i="91"/>
  <c r="AU66" i="91" s="1"/>
  <c r="AB66" i="91"/>
  <c r="AA66" i="91"/>
  <c r="Z66" i="91"/>
  <c r="Y66" i="91"/>
  <c r="AQ66" i="91" s="1"/>
  <c r="X66" i="91"/>
  <c r="W66" i="91"/>
  <c r="V66" i="91"/>
  <c r="AN66" i="91" s="1"/>
  <c r="U66" i="91"/>
  <c r="AM66" i="91" s="1"/>
  <c r="R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J65" i="91"/>
  <c r="AK65" i="91" s="1"/>
  <c r="AI65" i="91"/>
  <c r="BA65" i="91" s="1"/>
  <c r="AG65" i="91"/>
  <c r="AF65" i="91"/>
  <c r="AE65" i="91"/>
  <c r="AW65" i="91" s="1"/>
  <c r="AD65" i="91"/>
  <c r="AC65" i="91"/>
  <c r="AB65" i="91"/>
  <c r="AA65" i="91"/>
  <c r="AS65" i="91" s="1"/>
  <c r="Z65" i="91"/>
  <c r="Y65" i="91"/>
  <c r="X65" i="91"/>
  <c r="W65" i="91"/>
  <c r="AO65" i="91" s="1"/>
  <c r="V65" i="91"/>
  <c r="U65" i="91"/>
  <c r="R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J64" i="91"/>
  <c r="AI64" i="91"/>
  <c r="BA64" i="91" s="1"/>
  <c r="AG64" i="91"/>
  <c r="AF64" i="91"/>
  <c r="AE64" i="91"/>
  <c r="AD64" i="91"/>
  <c r="AC64" i="91"/>
  <c r="AU64" i="91" s="1"/>
  <c r="AB64" i="91"/>
  <c r="AA64" i="91"/>
  <c r="Z64" i="91"/>
  <c r="Y64" i="91"/>
  <c r="AQ64" i="91" s="1"/>
  <c r="X64" i="91"/>
  <c r="W64" i="91"/>
  <c r="V64" i="91"/>
  <c r="U64" i="91"/>
  <c r="AM64" i="91" s="1"/>
  <c r="Q64" i="91"/>
  <c r="R64" i="91" s="1"/>
  <c r="N64" i="91"/>
  <c r="M64" i="91"/>
  <c r="L64" i="91"/>
  <c r="K64" i="91"/>
  <c r="J64" i="91"/>
  <c r="I64" i="91"/>
  <c r="H64" i="91"/>
  <c r="G64" i="91"/>
  <c r="F64" i="91"/>
  <c r="E64" i="91"/>
  <c r="D64" i="91"/>
  <c r="C64" i="91"/>
  <c r="B64" i="91"/>
  <c r="A63" i="91"/>
  <c r="BB62" i="91"/>
  <c r="BC62" i="91" s="1"/>
  <c r="AY62" i="91"/>
  <c r="AX62" i="91"/>
  <c r="AW62" i="91"/>
  <c r="AV62" i="91"/>
  <c r="AU62" i="91"/>
  <c r="AT62" i="91"/>
  <c r="AS62" i="91"/>
  <c r="AR62" i="91"/>
  <c r="AQ62" i="91"/>
  <c r="AP62" i="91"/>
  <c r="AO62" i="91"/>
  <c r="AN62" i="91"/>
  <c r="AM62" i="91"/>
  <c r="AK62" i="91"/>
  <c r="R62" i="91"/>
  <c r="BB61" i="91"/>
  <c r="BC61" i="91" s="1"/>
  <c r="AY61" i="91"/>
  <c r="AX61" i="91"/>
  <c r="AW61" i="91"/>
  <c r="AV61" i="91"/>
  <c r="AU61" i="91"/>
  <c r="AT61" i="91"/>
  <c r="AS61" i="91"/>
  <c r="AR61" i="91"/>
  <c r="AQ61" i="91"/>
  <c r="AP61" i="91"/>
  <c r="AO61" i="91"/>
  <c r="AN61" i="91"/>
  <c r="AM61" i="91"/>
  <c r="AK61" i="91"/>
  <c r="R61" i="91"/>
  <c r="BB60" i="91"/>
  <c r="BC60" i="91" s="1"/>
  <c r="AY60" i="91"/>
  <c r="AX60" i="91"/>
  <c r="AW60" i="91"/>
  <c r="AV60" i="91"/>
  <c r="AU60" i="91"/>
  <c r="AT60" i="91"/>
  <c r="AS60" i="91"/>
  <c r="AR60" i="91"/>
  <c r="AQ60" i="91"/>
  <c r="AP60" i="91"/>
  <c r="AO60" i="91"/>
  <c r="AN60" i="91"/>
  <c r="AM60" i="91"/>
  <c r="AK60" i="91"/>
  <c r="R60" i="91"/>
  <c r="BB59" i="91"/>
  <c r="BC59" i="91" s="1"/>
  <c r="AY59" i="9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K59" i="91"/>
  <c r="R59" i="91"/>
  <c r="BB58" i="91"/>
  <c r="BC58" i="91" s="1"/>
  <c r="AY58" i="91"/>
  <c r="AX58" i="91"/>
  <c r="AW58" i="91"/>
  <c r="AV58" i="91"/>
  <c r="AU58" i="91"/>
  <c r="AT58" i="91"/>
  <c r="AS58" i="91"/>
  <c r="AR58" i="91"/>
  <c r="AQ58" i="91"/>
  <c r="AP58" i="91"/>
  <c r="AO58" i="91"/>
  <c r="AN58" i="91"/>
  <c r="AM58" i="91"/>
  <c r="AK58" i="91"/>
  <c r="R58" i="91"/>
  <c r="BB57" i="91"/>
  <c r="BC57" i="91" s="1"/>
  <c r="AY57" i="91"/>
  <c r="AX57" i="91"/>
  <c r="AW57" i="91"/>
  <c r="AV57" i="91"/>
  <c r="AU57" i="91"/>
  <c r="AT57" i="91"/>
  <c r="AS57" i="91"/>
  <c r="AR57" i="91"/>
  <c r="AQ57" i="91"/>
  <c r="AP57" i="91"/>
  <c r="AO57" i="91"/>
  <c r="AN57" i="91"/>
  <c r="AM57" i="91"/>
  <c r="AK57" i="91"/>
  <c r="R57" i="91"/>
  <c r="BB56" i="91"/>
  <c r="BC56" i="91" s="1"/>
  <c r="AY56" i="91"/>
  <c r="AX56" i="91"/>
  <c r="AW56" i="91"/>
  <c r="AV56" i="91"/>
  <c r="AU56" i="91"/>
  <c r="AT56" i="91"/>
  <c r="AS56" i="91"/>
  <c r="AR56" i="91"/>
  <c r="AQ56" i="91"/>
  <c r="AP56" i="91"/>
  <c r="AO56" i="91"/>
  <c r="AN56" i="91"/>
  <c r="AM56" i="91"/>
  <c r="AK56" i="91"/>
  <c r="R56" i="91"/>
  <c r="BB55" i="91"/>
  <c r="BC55" i="91" s="1"/>
  <c r="AY55" i="91"/>
  <c r="AX55" i="91"/>
  <c r="AW55" i="91"/>
  <c r="AV55" i="91"/>
  <c r="AU55" i="91"/>
  <c r="AT55" i="91"/>
  <c r="AS55" i="91"/>
  <c r="AR55" i="91"/>
  <c r="AQ55" i="91"/>
  <c r="AP55" i="91"/>
  <c r="AO55" i="91"/>
  <c r="AN55" i="91"/>
  <c r="AM55" i="91"/>
  <c r="AK55" i="91"/>
  <c r="R55" i="91"/>
  <c r="BB54" i="91"/>
  <c r="BC54" i="91" s="1"/>
  <c r="AY54" i="91"/>
  <c r="AX54" i="91"/>
  <c r="AW54" i="91"/>
  <c r="AV54" i="91"/>
  <c r="AU54" i="91"/>
  <c r="AT54" i="91"/>
  <c r="AS54" i="91"/>
  <c r="AR54" i="91"/>
  <c r="AQ54" i="91"/>
  <c r="AP54" i="91"/>
  <c r="AO54" i="91"/>
  <c r="AN54" i="91"/>
  <c r="AM54" i="91"/>
  <c r="AK54" i="91"/>
  <c r="R54" i="91"/>
  <c r="BB53" i="91"/>
  <c r="BC53" i="91" s="1"/>
  <c r="AY53" i="91"/>
  <c r="AX53" i="91"/>
  <c r="AW53" i="91"/>
  <c r="AV53" i="91"/>
  <c r="AU53" i="91"/>
  <c r="AT53" i="91"/>
  <c r="AS53" i="91"/>
  <c r="AR53" i="91"/>
  <c r="AQ53" i="91"/>
  <c r="AP53" i="91"/>
  <c r="AO53" i="91"/>
  <c r="AN53" i="91"/>
  <c r="AM53" i="91"/>
  <c r="AK53" i="91"/>
  <c r="R53" i="91"/>
  <c r="BB52" i="91"/>
  <c r="AY52" i="91"/>
  <c r="AX52" i="91"/>
  <c r="AW52" i="91"/>
  <c r="AV52" i="91"/>
  <c r="AU52" i="91"/>
  <c r="AT52" i="91"/>
  <c r="AS52" i="91"/>
  <c r="AR52" i="91"/>
  <c r="AQ52" i="91"/>
  <c r="AP52" i="91"/>
  <c r="AO52" i="91"/>
  <c r="AN52" i="91"/>
  <c r="AM52" i="91"/>
  <c r="AK52" i="91"/>
  <c r="R52" i="91"/>
  <c r="BB51" i="91"/>
  <c r="AY51" i="91"/>
  <c r="AX51" i="91"/>
  <c r="AW51" i="91"/>
  <c r="AV51" i="91"/>
  <c r="AU51" i="91"/>
  <c r="AT51" i="91"/>
  <c r="AS51" i="91"/>
  <c r="AR51" i="91"/>
  <c r="AQ51" i="91"/>
  <c r="AP51" i="91"/>
  <c r="AO51" i="91"/>
  <c r="AN51" i="91"/>
  <c r="AM51" i="91"/>
  <c r="AK51" i="91"/>
  <c r="R51" i="91"/>
  <c r="BC48" i="91"/>
  <c r="BB45" i="91"/>
  <c r="BC45" i="91" s="1"/>
  <c r="AK45" i="91"/>
  <c r="AG45" i="91"/>
  <c r="AF45" i="91"/>
  <c r="AE45" i="91"/>
  <c r="AD45" i="91"/>
  <c r="AV45" i="91" s="1"/>
  <c r="AC45" i="91"/>
  <c r="AB45" i="91"/>
  <c r="AA45" i="91"/>
  <c r="Z45" i="91"/>
  <c r="AR45" i="91" s="1"/>
  <c r="Y45" i="91"/>
  <c r="X45" i="91"/>
  <c r="W45" i="91"/>
  <c r="V45" i="91"/>
  <c r="AN45" i="91" s="1"/>
  <c r="U45" i="91"/>
  <c r="R45" i="91"/>
  <c r="BA45" i="91"/>
  <c r="N45" i="91"/>
  <c r="M45" i="91"/>
  <c r="L45" i="91"/>
  <c r="K45" i="91"/>
  <c r="J45" i="91"/>
  <c r="I45" i="91"/>
  <c r="H45" i="91"/>
  <c r="G45" i="91"/>
  <c r="F45" i="91"/>
  <c r="E45" i="91"/>
  <c r="D45" i="91"/>
  <c r="C45" i="91"/>
  <c r="B45" i="91"/>
  <c r="BB44" i="91"/>
  <c r="BC44" i="91" s="1"/>
  <c r="AK44" i="91"/>
  <c r="AG44" i="91"/>
  <c r="AF44" i="91"/>
  <c r="AX44" i="91" s="1"/>
  <c r="AE44" i="91"/>
  <c r="AW44" i="91" s="1"/>
  <c r="AD44" i="91"/>
  <c r="AC44" i="91"/>
  <c r="AB44" i="91"/>
  <c r="AT44" i="91" s="1"/>
  <c r="AA44" i="91"/>
  <c r="AS44" i="91" s="1"/>
  <c r="Z44" i="91"/>
  <c r="Y44" i="91"/>
  <c r="X44" i="91"/>
  <c r="AP44" i="91" s="1"/>
  <c r="W44" i="91"/>
  <c r="AO44" i="91" s="1"/>
  <c r="V44" i="91"/>
  <c r="U44" i="91"/>
  <c r="R44" i="91"/>
  <c r="N44" i="91"/>
  <c r="M44" i="91"/>
  <c r="L44" i="91"/>
  <c r="K44" i="91"/>
  <c r="J44" i="91"/>
  <c r="I44" i="91"/>
  <c r="H44" i="91"/>
  <c r="G44" i="91"/>
  <c r="F44" i="91"/>
  <c r="E44" i="91"/>
  <c r="D44" i="91"/>
  <c r="C44" i="91"/>
  <c r="B44" i="91"/>
  <c r="AJ43" i="91"/>
  <c r="AK43" i="91" s="1"/>
  <c r="AG43" i="91"/>
  <c r="AF43" i="91"/>
  <c r="AE43" i="91"/>
  <c r="AD43" i="91"/>
  <c r="AC43" i="91"/>
  <c r="AU43" i="91" s="1"/>
  <c r="AB43" i="91"/>
  <c r="AA43" i="91"/>
  <c r="Z43" i="91"/>
  <c r="Y43" i="91"/>
  <c r="AQ43" i="91" s="1"/>
  <c r="X43" i="91"/>
  <c r="W43" i="91"/>
  <c r="V43" i="91"/>
  <c r="U43" i="91"/>
  <c r="AM43" i="91" s="1"/>
  <c r="Q43" i="91"/>
  <c r="R43" i="91" s="1"/>
  <c r="N43" i="91"/>
  <c r="M43" i="91"/>
  <c r="L43" i="91"/>
  <c r="K43" i="91"/>
  <c r="J43" i="91"/>
  <c r="I43" i="91"/>
  <c r="H43" i="91"/>
  <c r="G43" i="91"/>
  <c r="F43" i="91"/>
  <c r="E43" i="91"/>
  <c r="D43" i="91"/>
  <c r="C43" i="91"/>
  <c r="B43" i="91"/>
  <c r="AJ42" i="91"/>
  <c r="BB42" i="91" s="1"/>
  <c r="BC42" i="91" s="1"/>
  <c r="AG42" i="91"/>
  <c r="AF42" i="91"/>
  <c r="AE42" i="91"/>
  <c r="AD42" i="91"/>
  <c r="AC42" i="91"/>
  <c r="AB42" i="91"/>
  <c r="AA42" i="91"/>
  <c r="AS42" i="91" s="1"/>
  <c r="Z42" i="91"/>
  <c r="Y42" i="91"/>
  <c r="X42" i="91"/>
  <c r="W42" i="91"/>
  <c r="AO42" i="91" s="1"/>
  <c r="V42" i="91"/>
  <c r="U42" i="91"/>
  <c r="Q42" i="91"/>
  <c r="R42" i="91" s="1"/>
  <c r="BA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V41" i="91"/>
  <c r="AN41" i="91"/>
  <c r="A41" i="91"/>
  <c r="BB40" i="91"/>
  <c r="BC40" i="91" s="1"/>
  <c r="AY40" i="91"/>
  <c r="AX40" i="91"/>
  <c r="AW40" i="91"/>
  <c r="AV40" i="91"/>
  <c r="AU40" i="91"/>
  <c r="AT40" i="91"/>
  <c r="AS40" i="91"/>
  <c r="AR40" i="91"/>
  <c r="AQ40" i="91"/>
  <c r="AP40" i="91"/>
  <c r="AO40" i="91"/>
  <c r="AN40" i="91"/>
  <c r="AM40" i="91"/>
  <c r="AK40" i="91"/>
  <c r="R40" i="91"/>
  <c r="BB39" i="91"/>
  <c r="BC39" i="91" s="1"/>
  <c r="AY39" i="91"/>
  <c r="AX39" i="91"/>
  <c r="AW39" i="91"/>
  <c r="AV39" i="91"/>
  <c r="AU39" i="91"/>
  <c r="AT39" i="91"/>
  <c r="AS39" i="91"/>
  <c r="AR39" i="91"/>
  <c r="AQ39" i="91"/>
  <c r="AP39" i="91"/>
  <c r="AO39" i="91"/>
  <c r="AN39" i="91"/>
  <c r="AM39" i="91"/>
  <c r="AK39" i="91"/>
  <c r="R39" i="91"/>
  <c r="BB38" i="91"/>
  <c r="BC38" i="91" s="1"/>
  <c r="AY38" i="91"/>
  <c r="AX38" i="91"/>
  <c r="AW38" i="91"/>
  <c r="AV38" i="91"/>
  <c r="AU38" i="91"/>
  <c r="AT38" i="91"/>
  <c r="AS38" i="91"/>
  <c r="AR38" i="91"/>
  <c r="AQ38" i="91"/>
  <c r="AP38" i="91"/>
  <c r="AO38" i="91"/>
  <c r="AN38" i="91"/>
  <c r="AM38" i="91"/>
  <c r="AK38" i="91"/>
  <c r="R38" i="91"/>
  <c r="BB37" i="91"/>
  <c r="BC37" i="91" s="1"/>
  <c r="AY37" i="91"/>
  <c r="AX37" i="91"/>
  <c r="AW37" i="91"/>
  <c r="AV37" i="91"/>
  <c r="AU37" i="91"/>
  <c r="AT37" i="91"/>
  <c r="AS37" i="91"/>
  <c r="AR37" i="91"/>
  <c r="AQ37" i="91"/>
  <c r="AP37" i="91"/>
  <c r="AO37" i="91"/>
  <c r="AN37" i="91"/>
  <c r="AM37" i="91"/>
  <c r="AK37" i="91"/>
  <c r="R37" i="91"/>
  <c r="BB36" i="91"/>
  <c r="BC36" i="91" s="1"/>
  <c r="AY36" i="91"/>
  <c r="AX36" i="91"/>
  <c r="AW36" i="91"/>
  <c r="AV36" i="91"/>
  <c r="AU36" i="91"/>
  <c r="AT36" i="91"/>
  <c r="AS36" i="91"/>
  <c r="AR36" i="91"/>
  <c r="AQ36" i="91"/>
  <c r="AP36" i="91"/>
  <c r="AO36" i="91"/>
  <c r="AN36" i="91"/>
  <c r="AM36" i="91"/>
  <c r="AK36" i="91"/>
  <c r="R36" i="91"/>
  <c r="BB35" i="91"/>
  <c r="BC35" i="91" s="1"/>
  <c r="AY35" i="91"/>
  <c r="AX35" i="91"/>
  <c r="AW35" i="91"/>
  <c r="AV35" i="91"/>
  <c r="AU35" i="91"/>
  <c r="AT35" i="91"/>
  <c r="AS35" i="91"/>
  <c r="AR35" i="91"/>
  <c r="AQ35" i="91"/>
  <c r="AP35" i="91"/>
  <c r="AO35" i="91"/>
  <c r="AN35" i="91"/>
  <c r="AM35" i="91"/>
  <c r="AK35" i="91"/>
  <c r="R35" i="91"/>
  <c r="BB34" i="91"/>
  <c r="BC34" i="91" s="1"/>
  <c r="AY34" i="91"/>
  <c r="AX34" i="91"/>
  <c r="AW34" i="91"/>
  <c r="AV34" i="91"/>
  <c r="AU34" i="91"/>
  <c r="AT34" i="91"/>
  <c r="AS34" i="91"/>
  <c r="AR34" i="91"/>
  <c r="AQ34" i="91"/>
  <c r="AP34" i="91"/>
  <c r="AO34" i="91"/>
  <c r="AN34" i="91"/>
  <c r="AM34" i="91"/>
  <c r="AK34" i="91"/>
  <c r="R34" i="91"/>
  <c r="BB33" i="91"/>
  <c r="BC33" i="91" s="1"/>
  <c r="AY33" i="91"/>
  <c r="AX33" i="91"/>
  <c r="AW33" i="91"/>
  <c r="AV33" i="91"/>
  <c r="AU33" i="91"/>
  <c r="AT33" i="91"/>
  <c r="AS33" i="91"/>
  <c r="AR33" i="91"/>
  <c r="AQ33" i="91"/>
  <c r="AP33" i="91"/>
  <c r="AO33" i="91"/>
  <c r="AN33" i="91"/>
  <c r="AM33" i="91"/>
  <c r="AK33" i="91"/>
  <c r="R33" i="91"/>
  <c r="BB32" i="91"/>
  <c r="BC32" i="91" s="1"/>
  <c r="AY32" i="91"/>
  <c r="AX32" i="91"/>
  <c r="AW32" i="91"/>
  <c r="AV32" i="91"/>
  <c r="AU32" i="91"/>
  <c r="AT32" i="91"/>
  <c r="AS32" i="91"/>
  <c r="AR32" i="91"/>
  <c r="AQ32" i="91"/>
  <c r="AP32" i="91"/>
  <c r="AO32" i="91"/>
  <c r="AN32" i="91"/>
  <c r="AM32" i="91"/>
  <c r="AK32" i="91"/>
  <c r="R32" i="91"/>
  <c r="BB31" i="91"/>
  <c r="BC31" i="91" s="1"/>
  <c r="AY31" i="91"/>
  <c r="AX31" i="91"/>
  <c r="AW31" i="91"/>
  <c r="AV31" i="91"/>
  <c r="AU31" i="91"/>
  <c r="AT31" i="91"/>
  <c r="AS31" i="91"/>
  <c r="AR31" i="91"/>
  <c r="AQ31" i="91"/>
  <c r="AP31" i="91"/>
  <c r="AO31" i="91"/>
  <c r="AN31" i="91"/>
  <c r="AM31" i="91"/>
  <c r="AK31" i="91"/>
  <c r="R31" i="91"/>
  <c r="BB30" i="91"/>
  <c r="AY30" i="91"/>
  <c r="AX30" i="91"/>
  <c r="AW30" i="91"/>
  <c r="AV30" i="91"/>
  <c r="AU30" i="91"/>
  <c r="AT30" i="91"/>
  <c r="AS30" i="91"/>
  <c r="AR30" i="91"/>
  <c r="AQ30" i="91"/>
  <c r="AP30" i="91"/>
  <c r="AO30" i="91"/>
  <c r="AN30" i="91"/>
  <c r="AM30" i="91"/>
  <c r="AK30" i="91"/>
  <c r="R30" i="91"/>
  <c r="AM29" i="91"/>
  <c r="AK29" i="91"/>
  <c r="R29" i="91"/>
  <c r="BC26" i="91"/>
  <c r="AJ23" i="91"/>
  <c r="BB23" i="91" s="1"/>
  <c r="BC23" i="91" s="1"/>
  <c r="AI23" i="91"/>
  <c r="BA23" i="91" s="1"/>
  <c r="AG23" i="91"/>
  <c r="AY23" i="91" s="1"/>
  <c r="AF23" i="91"/>
  <c r="AE23" i="91"/>
  <c r="AD23" i="91"/>
  <c r="AC23" i="91"/>
  <c r="AU23" i="91" s="1"/>
  <c r="AB23" i="91"/>
  <c r="AA23" i="91"/>
  <c r="Z23" i="91"/>
  <c r="Y23" i="91"/>
  <c r="AQ23" i="91" s="1"/>
  <c r="X23" i="91"/>
  <c r="W23" i="91"/>
  <c r="V23" i="91"/>
  <c r="U23" i="91"/>
  <c r="AM23" i="91" s="1"/>
  <c r="Q23" i="91"/>
  <c r="R23" i="91" s="1"/>
  <c r="P23" i="91"/>
  <c r="N23" i="91"/>
  <c r="M23" i="91"/>
  <c r="L23" i="91"/>
  <c r="K23" i="91"/>
  <c r="J23" i="91"/>
  <c r="I23" i="91"/>
  <c r="H23" i="91"/>
  <c r="AS23" i="91" s="1"/>
  <c r="G23" i="91"/>
  <c r="F23" i="91"/>
  <c r="E23" i="91"/>
  <c r="D23" i="91"/>
  <c r="C23" i="91"/>
  <c r="B23" i="91"/>
  <c r="AJ22" i="91"/>
  <c r="BB22" i="91" s="1"/>
  <c r="BC22" i="91" s="1"/>
  <c r="AI22" i="91"/>
  <c r="AG22" i="91"/>
  <c r="AF22" i="91"/>
  <c r="AE22" i="91"/>
  <c r="AW22" i="91" s="1"/>
  <c r="AD22" i="91"/>
  <c r="AC22" i="91"/>
  <c r="AB22" i="91"/>
  <c r="AA22" i="91"/>
  <c r="AS22" i="91" s="1"/>
  <c r="Z22" i="91"/>
  <c r="Y22" i="91"/>
  <c r="X22" i="91"/>
  <c r="W22" i="91"/>
  <c r="AO22" i="91" s="1"/>
  <c r="V22" i="91"/>
  <c r="U22" i="91"/>
  <c r="Q22" i="91"/>
  <c r="R22" i="91" s="1"/>
  <c r="P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J21" i="91"/>
  <c r="AK21" i="91" s="1"/>
  <c r="AI21" i="91"/>
  <c r="AG21" i="91"/>
  <c r="AY21" i="91" s="1"/>
  <c r="AF21" i="91"/>
  <c r="AE21" i="91"/>
  <c r="AD21" i="91"/>
  <c r="AC21" i="91"/>
  <c r="AU21" i="91" s="1"/>
  <c r="AB21" i="91"/>
  <c r="AA21" i="91"/>
  <c r="Z21" i="91"/>
  <c r="Y21" i="91"/>
  <c r="AQ21" i="91" s="1"/>
  <c r="X21" i="91"/>
  <c r="W21" i="91"/>
  <c r="V21" i="91"/>
  <c r="U21" i="91"/>
  <c r="AM21" i="91" s="1"/>
  <c r="Q21" i="91"/>
  <c r="R21" i="91" s="1"/>
  <c r="P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J20" i="91"/>
  <c r="BB20" i="91" s="1"/>
  <c r="AI20" i="91"/>
  <c r="AG20" i="91"/>
  <c r="AF20" i="91"/>
  <c r="AE20" i="91"/>
  <c r="AW20" i="91" s="1"/>
  <c r="AD20" i="91"/>
  <c r="AC20" i="91"/>
  <c r="AB20" i="91"/>
  <c r="AA20" i="91"/>
  <c r="AS20" i="91" s="1"/>
  <c r="Z20" i="91"/>
  <c r="Y20" i="91"/>
  <c r="X20" i="91"/>
  <c r="W20" i="91"/>
  <c r="AO20" i="91" s="1"/>
  <c r="V20" i="91"/>
  <c r="U20" i="91"/>
  <c r="Q20" i="91"/>
  <c r="P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BB18" i="91"/>
  <c r="BC18" i="91" s="1"/>
  <c r="AY18" i="91"/>
  <c r="AX18" i="91"/>
  <c r="AW18" i="91"/>
  <c r="AV18" i="91"/>
  <c r="AU18" i="91"/>
  <c r="AT18" i="91"/>
  <c r="AS18" i="91"/>
  <c r="AR18" i="91"/>
  <c r="AQ18" i="91"/>
  <c r="AP18" i="91"/>
  <c r="AO18" i="91"/>
  <c r="AN18" i="91"/>
  <c r="AM18" i="91"/>
  <c r="AK18" i="91"/>
  <c r="R18" i="91"/>
  <c r="BB17" i="91"/>
  <c r="BC17" i="91" s="1"/>
  <c r="AY17" i="91"/>
  <c r="AX17" i="91"/>
  <c r="AW17" i="91"/>
  <c r="AV17" i="91"/>
  <c r="AU17" i="91"/>
  <c r="AT17" i="91"/>
  <c r="AS17" i="91"/>
  <c r="AR17" i="91"/>
  <c r="AQ17" i="91"/>
  <c r="AP17" i="91"/>
  <c r="AO17" i="91"/>
  <c r="AN17" i="91"/>
  <c r="AM17" i="91"/>
  <c r="AK17" i="91"/>
  <c r="R17" i="91"/>
  <c r="BB16" i="91"/>
  <c r="BC16" i="91" s="1"/>
  <c r="AY16" i="91"/>
  <c r="AX16" i="91"/>
  <c r="AW16" i="91"/>
  <c r="AV16" i="91"/>
  <c r="AU16" i="91"/>
  <c r="AT16" i="91"/>
  <c r="AS16" i="91"/>
  <c r="AR16" i="91"/>
  <c r="AQ16" i="91"/>
  <c r="AP16" i="91"/>
  <c r="AO16" i="91"/>
  <c r="AN16" i="91"/>
  <c r="AM16" i="91"/>
  <c r="AK16" i="91"/>
  <c r="R16" i="91"/>
  <c r="BB15" i="91"/>
  <c r="BC15" i="91" s="1"/>
  <c r="AY15" i="91"/>
  <c r="AX15" i="91"/>
  <c r="AW15" i="91"/>
  <c r="AV15" i="91"/>
  <c r="AU15" i="91"/>
  <c r="AT15" i="91"/>
  <c r="AS15" i="91"/>
  <c r="AR15" i="91"/>
  <c r="AQ15" i="91"/>
  <c r="AP15" i="91"/>
  <c r="AO15" i="91"/>
  <c r="AN15" i="91"/>
  <c r="AM15" i="91"/>
  <c r="AK15" i="91"/>
  <c r="R15" i="91"/>
  <c r="BB14" i="91"/>
  <c r="BC14" i="91" s="1"/>
  <c r="AY14" i="91"/>
  <c r="AX14" i="91"/>
  <c r="AW14" i="91"/>
  <c r="AV14" i="91"/>
  <c r="AU14" i="91"/>
  <c r="AT14" i="91"/>
  <c r="AS14" i="91"/>
  <c r="AR14" i="91"/>
  <c r="AQ14" i="91"/>
  <c r="AP14" i="91"/>
  <c r="AO14" i="91"/>
  <c r="AN14" i="91"/>
  <c r="AM14" i="91"/>
  <c r="AK14" i="91"/>
  <c r="R14" i="91"/>
  <c r="BB13" i="91"/>
  <c r="BC13" i="91" s="1"/>
  <c r="AY13" i="91"/>
  <c r="AX13" i="91"/>
  <c r="AW13" i="91"/>
  <c r="AV13" i="91"/>
  <c r="AU13" i="91"/>
  <c r="AT13" i="91"/>
  <c r="AS13" i="91"/>
  <c r="AR13" i="91"/>
  <c r="AQ13" i="91"/>
  <c r="AP13" i="91"/>
  <c r="AO13" i="91"/>
  <c r="AN13" i="91"/>
  <c r="AM13" i="91"/>
  <c r="AK13" i="91"/>
  <c r="R13" i="91"/>
  <c r="BB12" i="91"/>
  <c r="BC12" i="91" s="1"/>
  <c r="AY12" i="91"/>
  <c r="AX12" i="91"/>
  <c r="AW12" i="91"/>
  <c r="AV12" i="91"/>
  <c r="AU12" i="91"/>
  <c r="AT12" i="91"/>
  <c r="AS12" i="91"/>
  <c r="AR12" i="91"/>
  <c r="AQ12" i="91"/>
  <c r="AP12" i="91"/>
  <c r="AO12" i="91"/>
  <c r="AN12" i="91"/>
  <c r="AM12" i="91"/>
  <c r="AK12" i="91"/>
  <c r="R12" i="91"/>
  <c r="BB11" i="91"/>
  <c r="BC11" i="91" s="1"/>
  <c r="AY11" i="91"/>
  <c r="AX11" i="91"/>
  <c r="AW11" i="91"/>
  <c r="AV11" i="91"/>
  <c r="AU11" i="91"/>
  <c r="AT11" i="91"/>
  <c r="AS11" i="91"/>
  <c r="AR11" i="91"/>
  <c r="AQ11" i="91"/>
  <c r="AP11" i="91"/>
  <c r="AO11" i="91"/>
  <c r="AN11" i="91"/>
  <c r="AM11" i="91"/>
  <c r="AK11" i="91"/>
  <c r="R11" i="91"/>
  <c r="BB10" i="91"/>
  <c r="BC10" i="91" s="1"/>
  <c r="AY10" i="91"/>
  <c r="AX10" i="91"/>
  <c r="AW10" i="91"/>
  <c r="AV10" i="91"/>
  <c r="AU10" i="91"/>
  <c r="AT10" i="91"/>
  <c r="AS10" i="91"/>
  <c r="AR10" i="91"/>
  <c r="AQ10" i="91"/>
  <c r="AP10" i="91"/>
  <c r="AO10" i="91"/>
  <c r="AN10" i="91"/>
  <c r="AM10" i="91"/>
  <c r="AK10" i="91"/>
  <c r="R10" i="91"/>
  <c r="BB9" i="91"/>
  <c r="BC9" i="91" s="1"/>
  <c r="AY9" i="91"/>
  <c r="AX9" i="91"/>
  <c r="AW9" i="91"/>
  <c r="AV9" i="91"/>
  <c r="AU9" i="91"/>
  <c r="AT9" i="91"/>
  <c r="AS9" i="91"/>
  <c r="AR9" i="91"/>
  <c r="AQ9" i="91"/>
  <c r="AP9" i="91"/>
  <c r="AO9" i="91"/>
  <c r="AN9" i="91"/>
  <c r="AM9" i="91"/>
  <c r="AK9" i="91"/>
  <c r="R9" i="91"/>
  <c r="BB8" i="91"/>
  <c r="AY8" i="91"/>
  <c r="AX8" i="91"/>
  <c r="AW8" i="91"/>
  <c r="AV8" i="91"/>
  <c r="AU8" i="91"/>
  <c r="AT8" i="91"/>
  <c r="AS8" i="91"/>
  <c r="AR8" i="91"/>
  <c r="AQ8" i="91"/>
  <c r="AP8" i="91"/>
  <c r="AO8" i="91"/>
  <c r="AN8" i="91"/>
  <c r="AM8" i="91"/>
  <c r="AK8" i="91"/>
  <c r="R8" i="91"/>
  <c r="BB7" i="91"/>
  <c r="AY7" i="91"/>
  <c r="AX7" i="91"/>
  <c r="AW7" i="91"/>
  <c r="AV7" i="91"/>
  <c r="AU7" i="91"/>
  <c r="AT7" i="91"/>
  <c r="AS7" i="91"/>
  <c r="AR7" i="91"/>
  <c r="AQ7" i="91"/>
  <c r="AP7" i="91"/>
  <c r="AO7" i="91"/>
  <c r="AN7" i="91"/>
  <c r="AM7" i="91"/>
  <c r="AK7" i="91"/>
  <c r="R7" i="91"/>
  <c r="BA66" i="92" l="1"/>
  <c r="R64" i="92"/>
  <c r="AK42" i="92"/>
  <c r="AK20" i="92"/>
  <c r="AK64" i="91"/>
  <c r="BC20" i="91"/>
  <c r="R20" i="91"/>
  <c r="BA21" i="91"/>
  <c r="L49" i="93"/>
  <c r="BA20" i="92"/>
  <c r="BA22" i="92"/>
  <c r="BA20" i="91"/>
  <c r="BA22" i="91"/>
  <c r="K56" i="93"/>
  <c r="K59" i="93"/>
  <c r="M60" i="93"/>
  <c r="Q47" i="93"/>
  <c r="K54" i="93"/>
  <c r="K57" i="93"/>
  <c r="O60" i="93"/>
  <c r="K48" i="93"/>
  <c r="K51" i="93"/>
  <c r="K58" i="93"/>
  <c r="K49" i="93"/>
  <c r="L35" i="93"/>
  <c r="L15" i="93"/>
  <c r="L18" i="93"/>
  <c r="L9" i="93"/>
  <c r="Q7" i="93"/>
  <c r="BA65" i="92"/>
  <c r="BA67" i="92"/>
  <c r="AY63" i="91"/>
  <c r="AY64" i="91"/>
  <c r="AW67" i="91"/>
  <c r="AX63" i="91"/>
  <c r="AY43" i="91"/>
  <c r="AW42" i="91"/>
  <c r="AY41" i="91"/>
  <c r="K55" i="93"/>
  <c r="L50" i="93"/>
  <c r="Q50" i="93"/>
  <c r="K52" i="93"/>
  <c r="K47" i="93"/>
  <c r="K50" i="93"/>
  <c r="AP45" i="91"/>
  <c r="AX45" i="91"/>
  <c r="AP41" i="91"/>
  <c r="AO45" i="91"/>
  <c r="AW45" i="91"/>
  <c r="AY19" i="91"/>
  <c r="AQ19" i="91"/>
  <c r="AS63" i="91"/>
  <c r="AR43" i="91"/>
  <c r="AM44" i="91"/>
  <c r="AU44" i="91"/>
  <c r="AN64" i="91"/>
  <c r="AR64" i="91"/>
  <c r="AV64" i="91"/>
  <c r="AP65" i="91"/>
  <c r="AT65" i="91"/>
  <c r="AX65" i="91"/>
  <c r="AR66" i="91"/>
  <c r="AV66" i="91"/>
  <c r="AX67" i="91"/>
  <c r="AV67" i="91"/>
  <c r="AM41" i="91"/>
  <c r="AO63" i="91"/>
  <c r="AN20" i="91"/>
  <c r="AR20" i="91"/>
  <c r="AV20" i="91"/>
  <c r="AP21" i="91"/>
  <c r="AT21" i="91"/>
  <c r="AX21" i="91"/>
  <c r="AN22" i="91"/>
  <c r="AR22" i="91"/>
  <c r="AV22" i="91"/>
  <c r="AP23" i="91"/>
  <c r="AT23" i="91"/>
  <c r="AX23" i="91"/>
  <c r="AN42" i="91"/>
  <c r="AR42" i="91"/>
  <c r="AV42" i="91"/>
  <c r="AP43" i="91"/>
  <c r="AT43" i="91"/>
  <c r="AX43" i="91"/>
  <c r="AR44" i="91"/>
  <c r="AM45" i="91"/>
  <c r="AQ45" i="91"/>
  <c r="AU45" i="91"/>
  <c r="AY45" i="91"/>
  <c r="BC52" i="91"/>
  <c r="AT41" i="91"/>
  <c r="AP20" i="91"/>
  <c r="AT20" i="91"/>
  <c r="AX20" i="91"/>
  <c r="AN21" i="91"/>
  <c r="AR21" i="91"/>
  <c r="AV21" i="91"/>
  <c r="AP22" i="91"/>
  <c r="AT22" i="91"/>
  <c r="AX22" i="91"/>
  <c r="AN23" i="91"/>
  <c r="AR23" i="91"/>
  <c r="AV23" i="91"/>
  <c r="BC30" i="91"/>
  <c r="AP42" i="91"/>
  <c r="AT42" i="91"/>
  <c r="AX42" i="91"/>
  <c r="AN43" i="91"/>
  <c r="AV43" i="91"/>
  <c r="AS45" i="91"/>
  <c r="AO64" i="91"/>
  <c r="AS64" i="91"/>
  <c r="AW64" i="91"/>
  <c r="AM65" i="91"/>
  <c r="AQ65" i="91"/>
  <c r="AU65" i="91"/>
  <c r="AY65" i="91"/>
  <c r="AO66" i="91"/>
  <c r="AS66" i="91"/>
  <c r="AW66" i="91"/>
  <c r="AM67" i="91"/>
  <c r="AU67" i="91"/>
  <c r="AY67" i="91"/>
  <c r="R41" i="91"/>
  <c r="AT19" i="91"/>
  <c r="AO41" i="91"/>
  <c r="AV63" i="91"/>
  <c r="AN44" i="91"/>
  <c r="AV44" i="91"/>
  <c r="R63" i="91"/>
  <c r="AX41" i="91"/>
  <c r="BC7" i="91"/>
  <c r="BC8" i="91"/>
  <c r="AM20" i="91"/>
  <c r="AQ20" i="91"/>
  <c r="AU20" i="91"/>
  <c r="AY20" i="91"/>
  <c r="AO21" i="91"/>
  <c r="AS21" i="91"/>
  <c r="AW21" i="91"/>
  <c r="AM22" i="91"/>
  <c r="AQ22" i="91"/>
  <c r="AU22" i="91"/>
  <c r="AY22" i="91"/>
  <c r="AO23" i="91"/>
  <c r="AW23" i="91"/>
  <c r="AM42" i="91"/>
  <c r="AQ42" i="91"/>
  <c r="AU42" i="91"/>
  <c r="AY42" i="91"/>
  <c r="AO43" i="91"/>
  <c r="AS43" i="91"/>
  <c r="AW43" i="91"/>
  <c r="AQ44" i="91"/>
  <c r="AY44" i="91"/>
  <c r="AT45" i="91"/>
  <c r="AP64" i="91"/>
  <c r="AT64" i="91"/>
  <c r="AX64" i="91"/>
  <c r="AN65" i="91"/>
  <c r="AR65" i="91"/>
  <c r="AV65" i="91"/>
  <c r="AP66" i="91"/>
  <c r="AT66" i="91"/>
  <c r="AX66" i="91"/>
  <c r="AN67" i="91"/>
  <c r="AR67" i="91"/>
  <c r="S14" i="72"/>
  <c r="P60" i="93"/>
  <c r="L59" i="93"/>
  <c r="L47" i="93"/>
  <c r="L57" i="93"/>
  <c r="L52" i="93"/>
  <c r="L51" i="93"/>
  <c r="L54" i="93"/>
  <c r="L53" i="93"/>
  <c r="L36" i="93"/>
  <c r="L29" i="93"/>
  <c r="L31" i="93"/>
  <c r="L32" i="93"/>
  <c r="L28" i="93"/>
  <c r="L39" i="93"/>
  <c r="M40" i="93"/>
  <c r="K40" i="93"/>
  <c r="L34" i="93"/>
  <c r="L33" i="93"/>
  <c r="L37" i="93"/>
  <c r="L30" i="93"/>
  <c r="Q27" i="93"/>
  <c r="F33" i="93"/>
  <c r="K7" i="93"/>
  <c r="L16" i="93"/>
  <c r="K9" i="93"/>
  <c r="K15" i="93"/>
  <c r="Q13" i="93"/>
  <c r="M20" i="93"/>
  <c r="K19" i="93"/>
  <c r="K12" i="93"/>
  <c r="L13" i="93"/>
  <c r="L14" i="93"/>
  <c r="L10" i="93"/>
  <c r="L11" i="93"/>
  <c r="L12" i="93"/>
  <c r="L8" i="93"/>
  <c r="K10" i="93"/>
  <c r="K16" i="93"/>
  <c r="K14" i="93"/>
  <c r="L19" i="93"/>
  <c r="K8" i="93"/>
  <c r="O20" i="93"/>
  <c r="K18" i="93"/>
  <c r="K17" i="93"/>
  <c r="Q10" i="93"/>
  <c r="K11" i="93"/>
  <c r="L7" i="93"/>
  <c r="AR23" i="92"/>
  <c r="AV23" i="92"/>
  <c r="AP42" i="92"/>
  <c r="AT42" i="92"/>
  <c r="AM22" i="92"/>
  <c r="AP23" i="92"/>
  <c r="AT23" i="92"/>
  <c r="AX23" i="92"/>
  <c r="AV20" i="92"/>
  <c r="AO20" i="92"/>
  <c r="AS20" i="92"/>
  <c r="AW20" i="92"/>
  <c r="AM21" i="92"/>
  <c r="AQ21" i="92"/>
  <c r="AU21" i="92"/>
  <c r="AY21" i="92"/>
  <c r="AO22" i="92"/>
  <c r="AS22" i="92"/>
  <c r="AW22" i="92"/>
  <c r="AM23" i="92"/>
  <c r="AP45" i="92"/>
  <c r="AT45" i="92"/>
  <c r="AX45" i="92"/>
  <c r="AN64" i="92"/>
  <c r="AR64" i="92"/>
  <c r="AV64" i="92"/>
  <c r="AM65" i="92"/>
  <c r="AQ65" i="92"/>
  <c r="AU65" i="92"/>
  <c r="AY65" i="92"/>
  <c r="AY67" i="92"/>
  <c r="BC30" i="92"/>
  <c r="AP20" i="92"/>
  <c r="AT20" i="92"/>
  <c r="AX20" i="92"/>
  <c r="AN23" i="92"/>
  <c r="AY44" i="92"/>
  <c r="AO44" i="92"/>
  <c r="AS44" i="92"/>
  <c r="AW44" i="92"/>
  <c r="AM45" i="92"/>
  <c r="AQ45" i="92"/>
  <c r="AU45" i="92"/>
  <c r="AY45" i="92"/>
  <c r="AO64" i="92"/>
  <c r="AS64" i="92"/>
  <c r="AW64" i="92"/>
  <c r="AN65" i="92"/>
  <c r="AR65" i="92"/>
  <c r="AV65" i="92"/>
  <c r="AM20" i="92"/>
  <c r="AQ20" i="92"/>
  <c r="AU20" i="92"/>
  <c r="AY20" i="92"/>
  <c r="AN21" i="92"/>
  <c r="AR21" i="92"/>
  <c r="AV21" i="92"/>
  <c r="AP22" i="92"/>
  <c r="AT22" i="92"/>
  <c r="AX22" i="92"/>
  <c r="AX42" i="92"/>
  <c r="AQ42" i="92"/>
  <c r="AU42" i="92"/>
  <c r="AY42" i="92"/>
  <c r="AO43" i="92"/>
  <c r="AS43" i="92"/>
  <c r="AW43" i="92"/>
  <c r="AQ44" i="92"/>
  <c r="AU44" i="92"/>
  <c r="AN45" i="92"/>
  <c r="AR45" i="92"/>
  <c r="AV45" i="92"/>
  <c r="AP64" i="92"/>
  <c r="AT64" i="92"/>
  <c r="AX64" i="92"/>
  <c r="AO65" i="92"/>
  <c r="AS65" i="92"/>
  <c r="AW65" i="92"/>
  <c r="AP66" i="92"/>
  <c r="AT66" i="92"/>
  <c r="AX66" i="92"/>
  <c r="AU67" i="92"/>
  <c r="AN67" i="92"/>
  <c r="AR67" i="92"/>
  <c r="AV67" i="92"/>
  <c r="BC8" i="92"/>
  <c r="AO23" i="92"/>
  <c r="AS23" i="92"/>
  <c r="AW23" i="92"/>
  <c r="AN20" i="92"/>
  <c r="AR20" i="92"/>
  <c r="AO21" i="92"/>
  <c r="AS21" i="92"/>
  <c r="AW21" i="92"/>
  <c r="AQ22" i="92"/>
  <c r="AU22" i="92"/>
  <c r="AY22" i="92"/>
  <c r="BC29" i="92"/>
  <c r="AN42" i="92"/>
  <c r="AR42" i="92"/>
  <c r="AV42" i="92"/>
  <c r="BA42" i="92"/>
  <c r="AP43" i="92"/>
  <c r="AT43" i="92"/>
  <c r="AX43" i="92"/>
  <c r="AN44" i="92"/>
  <c r="AR44" i="92"/>
  <c r="AV44" i="92"/>
  <c r="AO45" i="92"/>
  <c r="AS45" i="92"/>
  <c r="AW45" i="92"/>
  <c r="AM64" i="92"/>
  <c r="AQ64" i="92"/>
  <c r="AU64" i="92"/>
  <c r="AY64" i="92"/>
  <c r="AP65" i="92"/>
  <c r="AT65" i="92"/>
  <c r="AX65" i="92"/>
  <c r="BB65" i="92"/>
  <c r="BC65" i="92" s="1"/>
  <c r="AM66" i="92"/>
  <c r="AQ66" i="92"/>
  <c r="AU66" i="92"/>
  <c r="AY66" i="92"/>
  <c r="AO67" i="92"/>
  <c r="AS67" i="92"/>
  <c r="AW67" i="92"/>
  <c r="P71" i="70"/>
  <c r="AK45" i="92"/>
  <c r="BC63" i="92"/>
  <c r="BB41" i="92"/>
  <c r="BC41" i="92" s="1"/>
  <c r="BA44" i="92"/>
  <c r="BA45" i="92"/>
  <c r="BA43" i="92"/>
  <c r="AK19" i="92"/>
  <c r="BC7" i="92"/>
  <c r="R19" i="92"/>
  <c r="BC29" i="91"/>
  <c r="BB41" i="91"/>
  <c r="BC41" i="91" s="1"/>
  <c r="AK67" i="91"/>
  <c r="AK66" i="91"/>
  <c r="BC51" i="91"/>
  <c r="P72" i="70"/>
  <c r="P77" i="70"/>
  <c r="P73" i="70"/>
  <c r="P75" i="70"/>
  <c r="P70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Q40" i="93" s="1"/>
  <c r="E20" i="93"/>
  <c r="F47" i="93"/>
  <c r="F53" i="93"/>
  <c r="E60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U63" i="91"/>
  <c r="AU41" i="91"/>
  <c r="AU19" i="91"/>
  <c r="AO19" i="91"/>
  <c r="AW19" i="91"/>
  <c r="AK26" i="92"/>
  <c r="BC26" i="92" s="1"/>
  <c r="AJ64" i="92"/>
  <c r="BB42" i="92"/>
  <c r="BB43" i="92"/>
  <c r="BC43" i="92" s="1"/>
  <c r="BB44" i="92"/>
  <c r="BC44" i="92" s="1"/>
  <c r="AK66" i="92"/>
  <c r="A41" i="92"/>
  <c r="BB19" i="92"/>
  <c r="BC19" i="92" s="1"/>
  <c r="BB20" i="92"/>
  <c r="BC20" i="92" s="1"/>
  <c r="BB21" i="92"/>
  <c r="BC21" i="92" s="1"/>
  <c r="BB22" i="92"/>
  <c r="BC22" i="92" s="1"/>
  <c r="BB23" i="92"/>
  <c r="BC23" i="92" s="1"/>
  <c r="AK19" i="91"/>
  <c r="BB19" i="91"/>
  <c r="AK20" i="91"/>
  <c r="BB43" i="91"/>
  <c r="BC43" i="91" s="1"/>
  <c r="AK41" i="91"/>
  <c r="AK42" i="91"/>
  <c r="BB21" i="91"/>
  <c r="BC21" i="91" s="1"/>
  <c r="BB63" i="91"/>
  <c r="BC63" i="91" s="1"/>
  <c r="BB64" i="91"/>
  <c r="BC64" i="91" s="1"/>
  <c r="BB65" i="91"/>
  <c r="BC65" i="91" s="1"/>
  <c r="AK22" i="91"/>
  <c r="AK23" i="91"/>
  <c r="BC42" i="92" l="1"/>
  <c r="K60" i="93"/>
  <c r="Q60" i="93"/>
  <c r="L60" i="93"/>
  <c r="K20" i="93"/>
  <c r="BC19" i="91"/>
  <c r="F60" i="93"/>
  <c r="L40" i="93"/>
  <c r="L20" i="93"/>
  <c r="Q20" i="93"/>
  <c r="F20" i="93"/>
  <c r="BB64" i="92"/>
  <c r="BC64" i="92" s="1"/>
  <c r="AK64" i="92"/>
  <c r="R9" i="87" l="1"/>
  <c r="R7" i="87"/>
  <c r="R10" i="87"/>
  <c r="R18" i="87"/>
  <c r="R20" i="87"/>
  <c r="R21" i="87"/>
  <c r="R29" i="87"/>
  <c r="R31" i="87"/>
  <c r="R32" i="87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D50" i="2"/>
  <c r="C50" i="2"/>
  <c r="B66" i="46"/>
  <c r="N37" i="36"/>
  <c r="X32" i="87"/>
  <c r="W32" i="87"/>
  <c r="X31" i="87"/>
  <c r="X29" i="87"/>
  <c r="X26" i="87"/>
  <c r="W26" i="87"/>
  <c r="X23" i="87"/>
  <c r="W23" i="87"/>
  <c r="X21" i="87"/>
  <c r="W21" i="87"/>
  <c r="X20" i="87"/>
  <c r="X18" i="87"/>
  <c r="X15" i="87"/>
  <c r="W15" i="87"/>
  <c r="X12" i="87"/>
  <c r="W12" i="87"/>
  <c r="X10" i="87"/>
  <c r="W10" i="87"/>
  <c r="X9" i="87"/>
  <c r="X7" i="87"/>
  <c r="X33" i="87" l="1"/>
  <c r="X22" i="87"/>
  <c r="X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B61" i="70"/>
  <c r="C61" i="70"/>
  <c r="F61" i="70" s="1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K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C95" i="86"/>
  <c r="B95" i="86"/>
  <c r="E95" i="86" l="1"/>
  <c r="F95" i="86"/>
  <c r="P48" i="70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39" i="46" l="1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L91" i="86"/>
  <c r="D53" i="2" l="1"/>
  <c r="C53" i="2"/>
  <c r="C7" i="2" l="1"/>
  <c r="D7" i="2"/>
  <c r="C10" i="2"/>
  <c r="D10" i="2"/>
  <c r="B95" i="47"/>
  <c r="C95" i="47"/>
  <c r="N28" i="66"/>
  <c r="O28" i="66"/>
  <c r="P28" i="66" s="1"/>
  <c r="L28" i="66"/>
  <c r="F28" i="66"/>
  <c r="H95" i="47"/>
  <c r="I95" i="47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B32" i="81"/>
  <c r="C32" i="81"/>
  <c r="H32" i="81"/>
  <c r="I32" i="81"/>
  <c r="B61" i="3"/>
  <c r="C61" i="3"/>
  <c r="O93" i="86"/>
  <c r="N94" i="86"/>
  <c r="O94" i="86"/>
  <c r="I95" i="46"/>
  <c r="H95" i="46"/>
  <c r="I95" i="48"/>
  <c r="H95" i="48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B32" i="70"/>
  <c r="C32" i="70"/>
  <c r="H32" i="70"/>
  <c r="I32" i="70"/>
  <c r="B32" i="66"/>
  <c r="C32" i="66"/>
  <c r="N58" i="47"/>
  <c r="O58" i="47"/>
  <c r="L58" i="47"/>
  <c r="F58" i="47"/>
  <c r="P58" i="47" l="1"/>
  <c r="P29" i="66"/>
  <c r="P25" i="66"/>
  <c r="P27" i="66"/>
  <c r="P26" i="66"/>
  <c r="P60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F31" i="70"/>
  <c r="N30" i="70"/>
  <c r="O30" i="70"/>
  <c r="L31" i="70"/>
  <c r="N31" i="70"/>
  <c r="O31" i="70"/>
  <c r="F26" i="66"/>
  <c r="F27" i="66"/>
  <c r="F29" i="66"/>
  <c r="F30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57" i="83"/>
  <c r="O57" i="83"/>
  <c r="N58" i="83"/>
  <c r="O58" i="83"/>
  <c r="L57" i="83"/>
  <c r="F57" i="83"/>
  <c r="N18" i="70"/>
  <c r="O18" i="70"/>
  <c r="N91" i="68"/>
  <c r="O91" i="68"/>
  <c r="N92" i="68"/>
  <c r="O92" i="68"/>
  <c r="N93" i="68"/>
  <c r="O93" i="68"/>
  <c r="N94" i="68"/>
  <c r="O94" i="68"/>
  <c r="L92" i="68"/>
  <c r="L93" i="68"/>
  <c r="L94" i="68"/>
  <c r="F93" i="68"/>
  <c r="F94" i="68"/>
  <c r="N52" i="66"/>
  <c r="O52" i="66"/>
  <c r="L52" i="66"/>
  <c r="F52" i="66"/>
  <c r="N22" i="66"/>
  <c r="O22" i="66"/>
  <c r="N23" i="66"/>
  <c r="O23" i="66"/>
  <c r="O24" i="66"/>
  <c r="L22" i="66"/>
  <c r="L23" i="66"/>
  <c r="F22" i="66"/>
  <c r="F23" i="66"/>
  <c r="N94" i="36"/>
  <c r="O94" i="36"/>
  <c r="L94" i="36"/>
  <c r="F94" i="36"/>
  <c r="N55" i="83"/>
  <c r="O55" i="83"/>
  <c r="N56" i="83"/>
  <c r="O56" i="83"/>
  <c r="L55" i="83"/>
  <c r="K59" i="83"/>
  <c r="K60" i="83"/>
  <c r="I61" i="83"/>
  <c r="H61" i="83"/>
  <c r="D59" i="83"/>
  <c r="E59" i="83"/>
  <c r="C61" i="83"/>
  <c r="B61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91" i="68" l="1"/>
  <c r="P56" i="68"/>
  <c r="P92" i="68"/>
  <c r="P68" i="46"/>
  <c r="P94" i="36"/>
  <c r="P69" i="46"/>
  <c r="P58" i="83"/>
  <c r="P31" i="70"/>
  <c r="P30" i="70"/>
  <c r="P30" i="66"/>
  <c r="P22" i="66"/>
  <c r="P51" i="47"/>
  <c r="P54" i="81"/>
  <c r="P52" i="66"/>
  <c r="P89" i="86"/>
  <c r="P88" i="86"/>
  <c r="P94" i="68"/>
  <c r="P93" i="68"/>
  <c r="P51" i="66"/>
  <c r="P55" i="36"/>
  <c r="P53" i="81"/>
  <c r="P57" i="83"/>
  <c r="P23" i="66"/>
  <c r="P18" i="70"/>
  <c r="P56" i="83"/>
  <c r="P57" i="86"/>
  <c r="P56" i="36"/>
  <c r="P56" i="3"/>
  <c r="P55" i="83"/>
  <c r="Q5" i="2"/>
  <c r="M5" i="2"/>
  <c r="V34" i="87"/>
  <c r="U34" i="87"/>
  <c r="F34" i="87"/>
  <c r="E34" i="87"/>
  <c r="D34" i="87"/>
  <c r="C34" i="87"/>
  <c r="B34" i="87"/>
  <c r="V32" i="87"/>
  <c r="U32" i="87"/>
  <c r="P32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V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V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V26" i="87"/>
  <c r="U26" i="87"/>
  <c r="T26" i="87"/>
  <c r="V23" i="87"/>
  <c r="U23" i="87"/>
  <c r="F23" i="87"/>
  <c r="E23" i="87"/>
  <c r="D23" i="87"/>
  <c r="C23" i="87"/>
  <c r="B23" i="87"/>
  <c r="V21" i="87"/>
  <c r="U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V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K19" i="87"/>
  <c r="AK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K17" i="87"/>
  <c r="AK16" i="87"/>
  <c r="AK15" i="87"/>
  <c r="V15" i="87"/>
  <c r="U15" i="87"/>
  <c r="T15" i="87"/>
  <c r="AK14" i="87"/>
  <c r="U14" i="87"/>
  <c r="U25" i="87" s="1"/>
  <c r="AK13" i="87"/>
  <c r="AK12" i="87"/>
  <c r="V12" i="87"/>
  <c r="U12" i="87"/>
  <c r="F12" i="87"/>
  <c r="E12" i="87"/>
  <c r="D12" i="87"/>
  <c r="C12" i="87"/>
  <c r="B12" i="87"/>
  <c r="AK11" i="87"/>
  <c r="AK10" i="87"/>
  <c r="V10" i="87"/>
  <c r="U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K9" i="87"/>
  <c r="V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K8" i="87"/>
  <c r="V7" i="87"/>
  <c r="P7" i="87"/>
  <c r="O7" i="87"/>
  <c r="N7" i="87"/>
  <c r="M7" i="87"/>
  <c r="L7" i="87"/>
  <c r="I7" i="87"/>
  <c r="H7" i="87"/>
  <c r="G7" i="87"/>
  <c r="F7" i="87"/>
  <c r="E7" i="87"/>
  <c r="D7" i="87"/>
  <c r="C7" i="87"/>
  <c r="J6" i="87"/>
  <c r="K7" i="87" s="1"/>
  <c r="R22" i="87" l="1"/>
  <c r="Q22" i="87"/>
  <c r="R33" i="87"/>
  <c r="Q33" i="87"/>
  <c r="R11" i="87"/>
  <c r="Q11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V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V22" i="87"/>
  <c r="V11" i="87"/>
  <c r="D33" i="87"/>
  <c r="L33" i="87"/>
  <c r="G22" i="87"/>
  <c r="O22" i="87"/>
  <c r="J7" i="87"/>
  <c r="K11" i="87" l="1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N83" i="68"/>
  <c r="O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B61" i="68"/>
  <c r="C61" i="68"/>
  <c r="L56" i="83"/>
  <c r="L79" i="68"/>
  <c r="N79" i="68"/>
  <c r="O79" i="68"/>
  <c r="L80" i="68"/>
  <c r="N80" i="68"/>
  <c r="O80" i="68"/>
  <c r="F79" i="68"/>
  <c r="L48" i="66"/>
  <c r="N48" i="66"/>
  <c r="O48" i="66"/>
  <c r="F48" i="66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51" i="48"/>
  <c r="P48" i="66"/>
  <c r="P52" i="86"/>
  <c r="P56" i="46"/>
  <c r="P55" i="46"/>
  <c r="P55" i="81"/>
  <c r="P58" i="68"/>
  <c r="P52" i="48"/>
  <c r="P53" i="47"/>
  <c r="P53" i="86"/>
  <c r="P79" i="68"/>
  <c r="P54" i="47"/>
  <c r="P58" i="3"/>
  <c r="P80" i="68"/>
  <c r="P59" i="86"/>
  <c r="P57" i="3"/>
  <c r="P54" i="66"/>
  <c r="P55" i="47"/>
  <c r="N77" i="68" l="1"/>
  <c r="O77" i="68"/>
  <c r="N78" i="68"/>
  <c r="O78" i="68"/>
  <c r="L77" i="68"/>
  <c r="L78" i="68"/>
  <c r="F77" i="68"/>
  <c r="I61" i="68"/>
  <c r="H61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O90" i="86"/>
  <c r="N91" i="86"/>
  <c r="O91" i="86"/>
  <c r="L87" i="86"/>
  <c r="F87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91" i="86" l="1"/>
  <c r="P27" i="68"/>
  <c r="P55" i="3"/>
  <c r="P94" i="3"/>
  <c r="P56" i="81"/>
  <c r="P58" i="86"/>
  <c r="P59" i="47"/>
  <c r="P53" i="36"/>
  <c r="P77" i="68"/>
  <c r="P78" i="68"/>
  <c r="P57" i="47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L92" i="86"/>
  <c r="N92" i="86"/>
  <c r="O92" i="86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84" i="86"/>
  <c r="F52" i="3"/>
  <c r="N52" i="3"/>
  <c r="O52" i="3"/>
  <c r="L52" i="3"/>
  <c r="N75" i="83"/>
  <c r="O75" i="83"/>
  <c r="L75" i="83"/>
  <c r="F75" i="83"/>
  <c r="P20" i="66" l="1"/>
  <c r="P50" i="48"/>
  <c r="P31" i="66"/>
  <c r="P57" i="81"/>
  <c r="P52" i="36"/>
  <c r="P92" i="86"/>
  <c r="P75" i="83"/>
  <c r="P70" i="66"/>
  <c r="P19" i="66"/>
  <c r="P21" i="66"/>
  <c r="P71" i="66"/>
  <c r="P60" i="48"/>
  <c r="P31" i="48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O92" i="48"/>
  <c r="N93" i="48"/>
  <c r="O93" i="48"/>
  <c r="O94" i="48"/>
  <c r="L93" i="48"/>
  <c r="F89" i="48"/>
  <c r="F90" i="48"/>
  <c r="F91" i="48"/>
  <c r="F93" i="48"/>
  <c r="N58" i="48"/>
  <c r="O58" i="48"/>
  <c r="L58" i="48"/>
  <c r="L59" i="48"/>
  <c r="F58" i="48"/>
  <c r="N60" i="46"/>
  <c r="O60" i="46"/>
  <c r="L60" i="46"/>
  <c r="F60" i="46"/>
  <c r="P65" i="66" l="1"/>
  <c r="P58" i="48"/>
  <c r="P60" i="46"/>
  <c r="P81" i="68"/>
  <c r="P67" i="66"/>
  <c r="P62" i="66"/>
  <c r="P15" i="66"/>
  <c r="P12" i="66"/>
  <c r="P13" i="66"/>
  <c r="P14" i="66"/>
  <c r="P10" i="66"/>
  <c r="P93" i="48"/>
  <c r="P9" i="66"/>
  <c r="P11" i="66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I95" i="86"/>
  <c r="H95" i="86"/>
  <c r="D95" i="86"/>
  <c r="K94" i="86"/>
  <c r="J94" i="86"/>
  <c r="D94" i="86"/>
  <c r="K93" i="86"/>
  <c r="J93" i="86"/>
  <c r="D93" i="86"/>
  <c r="K92" i="86"/>
  <c r="J92" i="86"/>
  <c r="D92" i="86"/>
  <c r="K91" i="86"/>
  <c r="J91" i="86"/>
  <c r="D91" i="86"/>
  <c r="K90" i="86"/>
  <c r="J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F83" i="86"/>
  <c r="E83" i="86"/>
  <c r="D83" i="86"/>
  <c r="O82" i="86"/>
  <c r="N82" i="86"/>
  <c r="L82" i="86"/>
  <c r="K82" i="86"/>
  <c r="J82" i="86"/>
  <c r="F82" i="86"/>
  <c r="E82" i="86"/>
  <c r="D82" i="86"/>
  <c r="O81" i="86"/>
  <c r="N81" i="86"/>
  <c r="L81" i="86"/>
  <c r="K81" i="86"/>
  <c r="J81" i="86"/>
  <c r="F81" i="86"/>
  <c r="E81" i="86"/>
  <c r="D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E96" i="86" s="1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I61" i="86"/>
  <c r="K61" i="86" s="1"/>
  <c r="H61" i="86"/>
  <c r="J61" i="86" s="1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I32" i="86"/>
  <c r="H32" i="86"/>
  <c r="J32" i="86" s="1"/>
  <c r="C32" i="86"/>
  <c r="E32" i="86" s="1"/>
  <c r="B32" i="86"/>
  <c r="O31" i="86"/>
  <c r="N31" i="86"/>
  <c r="L31" i="86"/>
  <c r="K31" i="86"/>
  <c r="J31" i="86"/>
  <c r="F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H15" i="85" l="1"/>
  <c r="N15" i="85"/>
  <c r="L37" i="86"/>
  <c r="H38" i="86"/>
  <c r="O18" i="85"/>
  <c r="Q47" i="2"/>
  <c r="L32" i="86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1" i="86"/>
  <c r="P86" i="86"/>
  <c r="P78" i="86"/>
  <c r="P82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31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B83" i="66"/>
  <c r="C83" i="66"/>
  <c r="F83" i="66" s="1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8" i="46"/>
  <c r="O88" i="46"/>
  <c r="N90" i="46"/>
  <c r="O90" i="46"/>
  <c r="N91" i="46"/>
  <c r="O91" i="46"/>
  <c r="N92" i="46"/>
  <c r="O92" i="46"/>
  <c r="N93" i="46"/>
  <c r="O93" i="46"/>
  <c r="L88" i="46"/>
  <c r="L90" i="46"/>
  <c r="L91" i="46"/>
  <c r="L92" i="46"/>
  <c r="F88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K95" i="83"/>
  <c r="E95" i="83"/>
  <c r="K94" i="83"/>
  <c r="J94" i="83"/>
  <c r="E94" i="83"/>
  <c r="D94" i="83"/>
  <c r="K93" i="83"/>
  <c r="J93" i="83"/>
  <c r="E93" i="83"/>
  <c r="D93" i="83"/>
  <c r="K92" i="83"/>
  <c r="J92" i="83"/>
  <c r="E92" i="83"/>
  <c r="D92" i="83"/>
  <c r="K91" i="83"/>
  <c r="J91" i="83"/>
  <c r="E91" i="83"/>
  <c r="D91" i="83"/>
  <c r="K90" i="83"/>
  <c r="J90" i="83"/>
  <c r="E90" i="83"/>
  <c r="D90" i="83"/>
  <c r="K89" i="83"/>
  <c r="J89" i="83"/>
  <c r="E89" i="83"/>
  <c r="D89" i="83"/>
  <c r="K88" i="83"/>
  <c r="J88" i="83"/>
  <c r="E88" i="83"/>
  <c r="D88" i="83"/>
  <c r="K87" i="83"/>
  <c r="J87" i="83"/>
  <c r="E87" i="83"/>
  <c r="D87" i="83"/>
  <c r="O86" i="83"/>
  <c r="N86" i="83"/>
  <c r="L86" i="83"/>
  <c r="K86" i="83"/>
  <c r="J86" i="83"/>
  <c r="F86" i="83"/>
  <c r="E86" i="83"/>
  <c r="D86" i="83"/>
  <c r="O85" i="83"/>
  <c r="N85" i="83"/>
  <c r="L85" i="83"/>
  <c r="K85" i="83"/>
  <c r="J85" i="83"/>
  <c r="F85" i="83"/>
  <c r="E85" i="83"/>
  <c r="D85" i="83"/>
  <c r="O84" i="83"/>
  <c r="N84" i="83"/>
  <c r="L84" i="83"/>
  <c r="K84" i="83"/>
  <c r="J84" i="83"/>
  <c r="F84" i="83"/>
  <c r="E84" i="83"/>
  <c r="D84" i="83"/>
  <c r="O83" i="83"/>
  <c r="N83" i="83"/>
  <c r="L83" i="83"/>
  <c r="K83" i="83"/>
  <c r="J83" i="83"/>
  <c r="F83" i="83"/>
  <c r="E83" i="83"/>
  <c r="D83" i="83"/>
  <c r="O82" i="83"/>
  <c r="N82" i="83"/>
  <c r="L82" i="83"/>
  <c r="K82" i="83"/>
  <c r="J82" i="83"/>
  <c r="F82" i="83"/>
  <c r="E82" i="83"/>
  <c r="D82" i="83"/>
  <c r="O81" i="83"/>
  <c r="N81" i="83"/>
  <c r="L81" i="83"/>
  <c r="K81" i="83"/>
  <c r="J81" i="83"/>
  <c r="F81" i="83"/>
  <c r="E81" i="83"/>
  <c r="D81" i="83"/>
  <c r="O80" i="83"/>
  <c r="N80" i="83"/>
  <c r="L80" i="83"/>
  <c r="K80" i="83"/>
  <c r="J80" i="83"/>
  <c r="F80" i="83"/>
  <c r="E80" i="83"/>
  <c r="D80" i="83"/>
  <c r="K79" i="83"/>
  <c r="J79" i="83"/>
  <c r="E79" i="83"/>
  <c r="D79" i="83"/>
  <c r="O78" i="83"/>
  <c r="N78" i="83"/>
  <c r="L78" i="83"/>
  <c r="K78" i="83"/>
  <c r="J78" i="83"/>
  <c r="F78" i="83"/>
  <c r="E78" i="83"/>
  <c r="D78" i="83"/>
  <c r="O77" i="83"/>
  <c r="N77" i="83"/>
  <c r="L77" i="83"/>
  <c r="K77" i="83"/>
  <c r="J77" i="83"/>
  <c r="F77" i="83"/>
  <c r="E77" i="83"/>
  <c r="D77" i="83"/>
  <c r="O76" i="83"/>
  <c r="N76" i="83"/>
  <c r="L76" i="83"/>
  <c r="K76" i="83"/>
  <c r="J76" i="83"/>
  <c r="F76" i="83"/>
  <c r="E76" i="83"/>
  <c r="D76" i="83"/>
  <c r="K75" i="83"/>
  <c r="J75" i="83"/>
  <c r="E75" i="83"/>
  <c r="D75" i="83"/>
  <c r="O74" i="83"/>
  <c r="N74" i="83"/>
  <c r="L74" i="83"/>
  <c r="K74" i="83"/>
  <c r="J74" i="83"/>
  <c r="F74" i="83"/>
  <c r="E74" i="83"/>
  <c r="D74" i="83"/>
  <c r="O73" i="83"/>
  <c r="N73" i="83"/>
  <c r="L73" i="83"/>
  <c r="K73" i="83"/>
  <c r="J73" i="83"/>
  <c r="F73" i="83"/>
  <c r="E73" i="83"/>
  <c r="D73" i="83"/>
  <c r="O72" i="83"/>
  <c r="N72" i="83"/>
  <c r="L72" i="83"/>
  <c r="K72" i="83"/>
  <c r="J72" i="83"/>
  <c r="F72" i="83"/>
  <c r="E72" i="83"/>
  <c r="D72" i="83"/>
  <c r="O71" i="83"/>
  <c r="N71" i="83"/>
  <c r="L71" i="83"/>
  <c r="K71" i="83"/>
  <c r="J71" i="83"/>
  <c r="F71" i="83"/>
  <c r="E71" i="83"/>
  <c r="D71" i="83"/>
  <c r="O70" i="83"/>
  <c r="N70" i="83"/>
  <c r="L70" i="83"/>
  <c r="K70" i="83"/>
  <c r="J70" i="83"/>
  <c r="F70" i="83"/>
  <c r="E70" i="83"/>
  <c r="D70" i="83"/>
  <c r="O69" i="83"/>
  <c r="N69" i="83"/>
  <c r="L69" i="83"/>
  <c r="K69" i="83"/>
  <c r="J69" i="83"/>
  <c r="F69" i="83"/>
  <c r="E69" i="83"/>
  <c r="D69" i="83"/>
  <c r="O68" i="83"/>
  <c r="N68" i="83"/>
  <c r="L68" i="83"/>
  <c r="K68" i="83"/>
  <c r="J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L48" i="83"/>
  <c r="K48" i="83"/>
  <c r="F48" i="83"/>
  <c r="E48" i="83"/>
  <c r="D48" i="83"/>
  <c r="K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K30" i="83"/>
  <c r="E30" i="83"/>
  <c r="D30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L25" i="83"/>
  <c r="K25" i="83"/>
  <c r="F25" i="83"/>
  <c r="E25" i="83"/>
  <c r="D25" i="83"/>
  <c r="O24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D95" i="8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O90" i="81"/>
  <c r="K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C61" i="81"/>
  <c r="B61" i="81"/>
  <c r="D61" i="81" s="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H15" i="80" l="1"/>
  <c r="M15" i="80"/>
  <c r="E38" i="81"/>
  <c r="I67" i="81"/>
  <c r="N55" i="66"/>
  <c r="P91" i="46"/>
  <c r="K62" i="81"/>
  <c r="D33" i="81"/>
  <c r="E96" i="83"/>
  <c r="P82" i="48"/>
  <c r="J62" i="81"/>
  <c r="P83" i="48"/>
  <c r="P79" i="48"/>
  <c r="P30" i="48"/>
  <c r="P92" i="46"/>
  <c r="P88" i="46"/>
  <c r="P94" i="81"/>
  <c r="R16" i="80"/>
  <c r="P96" i="83"/>
  <c r="P20" i="83"/>
  <c r="P93" i="46"/>
  <c r="P87" i="81"/>
  <c r="P59" i="81"/>
  <c r="P60" i="81"/>
  <c r="P90" i="46"/>
  <c r="L95" i="81"/>
  <c r="P68" i="81"/>
  <c r="P71" i="81"/>
  <c r="P78" i="81"/>
  <c r="P79" i="81"/>
  <c r="P84" i="81"/>
  <c r="P89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81" i="48"/>
  <c r="P80" i="48"/>
  <c r="P29" i="48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P8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P80" i="83"/>
  <c r="P81" i="83"/>
  <c r="P82" i="83"/>
  <c r="P85" i="83"/>
  <c r="P83" i="83"/>
  <c r="P8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51" i="83"/>
  <c r="N61" i="83"/>
  <c r="P49" i="83"/>
  <c r="P52" i="83"/>
  <c r="P54" i="83"/>
  <c r="P50" i="83"/>
  <c r="F61" i="83"/>
  <c r="P41" i="83"/>
  <c r="P42" i="83"/>
  <c r="P45" i="83"/>
  <c r="E61" i="83"/>
  <c r="E62" i="83" s="1"/>
  <c r="J33" i="83"/>
  <c r="D33" i="83"/>
  <c r="P7" i="83"/>
  <c r="P8" i="83"/>
  <c r="P9" i="83"/>
  <c r="P13" i="83"/>
  <c r="P14" i="83"/>
  <c r="P17" i="83"/>
  <c r="P25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L82" i="48" l="1"/>
  <c r="F82" i="48"/>
  <c r="B95" i="36" l="1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8" l="1"/>
  <c r="C32" i="48"/>
  <c r="H32" i="48"/>
  <c r="I32" i="48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N32" i="48" l="1"/>
  <c r="O32" i="48"/>
  <c r="L32" i="48"/>
  <c r="F32" i="70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87" i="47"/>
  <c r="P83" i="47"/>
  <c r="N54" i="48" l="1"/>
  <c r="O54" i="48"/>
  <c r="L54" i="48"/>
  <c r="F54" i="48"/>
  <c r="P54" i="48" l="1"/>
  <c r="I61" i="3" l="1"/>
  <c r="K95" i="46" l="1"/>
  <c r="H61" i="3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F94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M7" i="74"/>
  <c r="I7" i="74"/>
  <c r="H7" i="74"/>
  <c r="H15" i="74" s="1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N10" i="72"/>
  <c r="M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N15" i="72" s="1"/>
  <c r="M7" i="72"/>
  <c r="I7" i="72"/>
  <c r="H7" i="72"/>
  <c r="G7" i="72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M15" i="72" l="1"/>
  <c r="G15" i="72"/>
  <c r="N15" i="74"/>
  <c r="M15" i="74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F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I61" i="70"/>
  <c r="L61" i="70" s="1"/>
  <c r="H61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K31" i="68"/>
  <c r="J31" i="68"/>
  <c r="F31" i="68"/>
  <c r="E31" i="68"/>
  <c r="D31" i="68"/>
  <c r="K30" i="68"/>
  <c r="J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Q6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H83" i="66"/>
  <c r="N83" i="66" s="1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J31" i="66"/>
  <c r="E31" i="66"/>
  <c r="K30" i="66"/>
  <c r="J30" i="66"/>
  <c r="E30" i="66"/>
  <c r="K29" i="66"/>
  <c r="J29" i="66"/>
  <c r="E29" i="66"/>
  <c r="K28" i="66"/>
  <c r="J28" i="66"/>
  <c r="E28" i="66"/>
  <c r="K27" i="66"/>
  <c r="J27" i="66"/>
  <c r="E27" i="66"/>
  <c r="K26" i="66"/>
  <c r="J26" i="66"/>
  <c r="E26" i="66"/>
  <c r="K25" i="66"/>
  <c r="J25" i="66"/>
  <c r="E25" i="66"/>
  <c r="K24" i="66"/>
  <c r="J24" i="66"/>
  <c r="E24" i="66"/>
  <c r="K23" i="66"/>
  <c r="J23" i="66"/>
  <c r="E23" i="66"/>
  <c r="K22" i="66"/>
  <c r="J22" i="66"/>
  <c r="E22" i="66"/>
  <c r="K21" i="66"/>
  <c r="J21" i="66"/>
  <c r="E21" i="66"/>
  <c r="K20" i="66"/>
  <c r="J20" i="66"/>
  <c r="E20" i="66"/>
  <c r="K19" i="66"/>
  <c r="J19" i="66"/>
  <c r="E19" i="66"/>
  <c r="K18" i="66"/>
  <c r="J18" i="66"/>
  <c r="E18" i="66"/>
  <c r="K17" i="66"/>
  <c r="J17" i="66"/>
  <c r="E17" i="66"/>
  <c r="K16" i="66"/>
  <c r="J16" i="66"/>
  <c r="E16" i="66"/>
  <c r="K15" i="66"/>
  <c r="J15" i="66"/>
  <c r="E15" i="66"/>
  <c r="K14" i="66"/>
  <c r="J14" i="66"/>
  <c r="E14" i="66"/>
  <c r="K13" i="66"/>
  <c r="J13" i="66"/>
  <c r="E13" i="66"/>
  <c r="K12" i="66"/>
  <c r="J12" i="66"/>
  <c r="E12" i="66"/>
  <c r="K11" i="66"/>
  <c r="J11" i="66"/>
  <c r="E11" i="66"/>
  <c r="K10" i="66"/>
  <c r="J10" i="66"/>
  <c r="E10" i="66"/>
  <c r="K9" i="66"/>
  <c r="J9" i="66"/>
  <c r="E9" i="66"/>
  <c r="O8" i="66"/>
  <c r="N8" i="66"/>
  <c r="K8" i="66"/>
  <c r="J8" i="66"/>
  <c r="F8" i="66"/>
  <c r="E8" i="66"/>
  <c r="O7" i="66"/>
  <c r="N7" i="66"/>
  <c r="L7" i="66"/>
  <c r="K7" i="66"/>
  <c r="J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D96" i="68" l="1"/>
  <c r="L83" i="66"/>
  <c r="O83" i="66"/>
  <c r="P83" i="66" s="1"/>
  <c r="N61" i="70"/>
  <c r="O61" i="70"/>
  <c r="E33" i="68"/>
  <c r="F55" i="66"/>
  <c r="L55" i="66"/>
  <c r="D94" i="70"/>
  <c r="D95" i="70" s="1"/>
  <c r="E62" i="68"/>
  <c r="D83" i="66"/>
  <c r="D84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62" i="68"/>
  <c r="P7" i="68"/>
  <c r="P9" i="68"/>
  <c r="P11" i="68"/>
  <c r="P13" i="68"/>
  <c r="P15" i="68"/>
  <c r="P17" i="68"/>
  <c r="P19" i="68"/>
  <c r="P21" i="68"/>
  <c r="P23" i="68"/>
  <c r="P25" i="68"/>
  <c r="P29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J95" i="68"/>
  <c r="K95" i="68"/>
  <c r="L6" i="67"/>
  <c r="L8" i="67" s="1"/>
  <c r="N8" i="67"/>
  <c r="R6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61" i="70" l="1"/>
  <c r="P95" i="68"/>
  <c r="E62" i="70"/>
  <c r="R8" i="67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95" i="48" l="1"/>
  <c r="D68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E60" i="48"/>
  <c r="D60" i="48"/>
  <c r="O59" i="48"/>
  <c r="N59" i="48"/>
  <c r="K59" i="48"/>
  <c r="F59" i="48"/>
  <c r="E59" i="48"/>
  <c r="D59" i="48"/>
  <c r="K58" i="48"/>
  <c r="E58" i="48"/>
  <c r="D58" i="48"/>
  <c r="O57" i="48"/>
  <c r="N57" i="48"/>
  <c r="L57" i="48"/>
  <c r="K57" i="48"/>
  <c r="F57" i="48"/>
  <c r="E57" i="48"/>
  <c r="D57" i="48"/>
  <c r="K56" i="48"/>
  <c r="E56" i="48"/>
  <c r="D56" i="48"/>
  <c r="K55" i="48"/>
  <c r="E55" i="48"/>
  <c r="D55" i="48"/>
  <c r="K54" i="48"/>
  <c r="E54" i="48"/>
  <c r="D54" i="48"/>
  <c r="K53" i="48"/>
  <c r="E53" i="48"/>
  <c r="D53" i="48"/>
  <c r="K52" i="48"/>
  <c r="E52" i="48"/>
  <c r="D52" i="48"/>
  <c r="K51" i="48"/>
  <c r="E51" i="48"/>
  <c r="D51" i="48"/>
  <c r="K50" i="48"/>
  <c r="E50" i="48"/>
  <c r="D50" i="48"/>
  <c r="O49" i="48"/>
  <c r="N49" i="48"/>
  <c r="L49" i="48"/>
  <c r="K49" i="48"/>
  <c r="F49" i="48"/>
  <c r="E49" i="48"/>
  <c r="D49" i="48"/>
  <c r="O48" i="48"/>
  <c r="N48" i="48"/>
  <c r="L48" i="48"/>
  <c r="K48" i="48"/>
  <c r="F48" i="48"/>
  <c r="E48" i="48"/>
  <c r="D48" i="48"/>
  <c r="O47" i="48"/>
  <c r="N47" i="48"/>
  <c r="L47" i="48"/>
  <c r="K47" i="48"/>
  <c r="F47" i="48"/>
  <c r="E47" i="48"/>
  <c r="D47" i="48"/>
  <c r="O46" i="48"/>
  <c r="N46" i="48"/>
  <c r="L46" i="48"/>
  <c r="K46" i="48"/>
  <c r="F46" i="48"/>
  <c r="E46" i="48"/>
  <c r="D46" i="48"/>
  <c r="O45" i="48"/>
  <c r="N45" i="48"/>
  <c r="L45" i="48"/>
  <c r="K45" i="48"/>
  <c r="F45" i="48"/>
  <c r="E45" i="48"/>
  <c r="D45" i="48"/>
  <c r="O44" i="48"/>
  <c r="N44" i="48"/>
  <c r="L44" i="48"/>
  <c r="K44" i="48"/>
  <c r="F44" i="48"/>
  <c r="E44" i="48"/>
  <c r="D44" i="48"/>
  <c r="O43" i="48"/>
  <c r="N43" i="48"/>
  <c r="L43" i="48"/>
  <c r="K43" i="48"/>
  <c r="F43" i="48"/>
  <c r="E43" i="48"/>
  <c r="D43" i="48"/>
  <c r="O42" i="48"/>
  <c r="N42" i="48"/>
  <c r="L42" i="48"/>
  <c r="K42" i="48"/>
  <c r="F42" i="48"/>
  <c r="E42" i="48"/>
  <c r="D42" i="48"/>
  <c r="O41" i="48"/>
  <c r="N41" i="48"/>
  <c r="L41" i="48"/>
  <c r="K41" i="48"/>
  <c r="F41" i="48"/>
  <c r="E41" i="48"/>
  <c r="D41" i="48"/>
  <c r="O40" i="48"/>
  <c r="N40" i="48"/>
  <c r="L40" i="48"/>
  <c r="K40" i="48"/>
  <c r="F40" i="48"/>
  <c r="E40" i="48"/>
  <c r="D40" i="48"/>
  <c r="O39" i="48"/>
  <c r="N39" i="48"/>
  <c r="L39" i="48"/>
  <c r="K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O40" i="46"/>
  <c r="N40" i="46"/>
  <c r="L40" i="46"/>
  <c r="F40" i="46"/>
  <c r="E40" i="46"/>
  <c r="D40" i="46"/>
  <c r="O39" i="46"/>
  <c r="N39" i="46"/>
  <c r="L39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N5" i="46"/>
  <c r="J5" i="46"/>
  <c r="H5" i="46"/>
  <c r="D5" i="46"/>
  <c r="I12" i="49" l="1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F95" i="48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49" i="48"/>
  <c r="P57" i="48"/>
  <c r="P5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I40" i="2" s="1"/>
  <c r="J33" i="2"/>
  <c r="J40" i="2" s="1"/>
  <c r="C33" i="2"/>
  <c r="D33" i="2"/>
  <c r="J53" i="2"/>
  <c r="I53" i="2"/>
  <c r="J13" i="2"/>
  <c r="I13" i="2"/>
  <c r="D13" i="2"/>
  <c r="D20" i="2" s="1"/>
  <c r="C13" i="2"/>
  <c r="C20" i="2" s="1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C32" i="36"/>
  <c r="E32" i="36" s="1"/>
  <c r="B32" i="36"/>
  <c r="D32" i="36" s="1"/>
  <c r="O31" i="36"/>
  <c r="N31" i="36"/>
  <c r="L31" i="36"/>
  <c r="K31" i="36"/>
  <c r="F31" i="36"/>
  <c r="E31" i="36"/>
  <c r="D31" i="36"/>
  <c r="O30" i="36"/>
  <c r="N30" i="36"/>
  <c r="L30" i="36"/>
  <c r="K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J33" i="36" s="1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20" i="2" l="1"/>
  <c r="I20" i="2"/>
  <c r="P32" i="47"/>
  <c r="P61" i="47"/>
  <c r="P50" i="2"/>
  <c r="O10" i="2"/>
  <c r="O30" i="2"/>
  <c r="O6" i="36"/>
  <c r="C38" i="36"/>
  <c r="O67" i="36"/>
  <c r="L46" i="2"/>
  <c r="F46" i="2"/>
  <c r="K45" i="2"/>
  <c r="E45" i="2"/>
  <c r="E46" i="2"/>
  <c r="K46" i="2"/>
  <c r="P95" i="47"/>
  <c r="P13" i="2"/>
  <c r="E62" i="47"/>
  <c r="P61" i="48"/>
  <c r="O38" i="36"/>
  <c r="C67" i="36"/>
  <c r="H67" i="36"/>
  <c r="J38" i="36"/>
  <c r="N6" i="36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J60" i="2"/>
  <c r="O50" i="2"/>
  <c r="Q34" i="2"/>
  <c r="Q28" i="2"/>
  <c r="Q29" i="2"/>
  <c r="G10" i="2"/>
  <c r="Q57" i="2"/>
  <c r="Q56" i="2"/>
  <c r="Q54" i="2"/>
  <c r="Q49" i="2"/>
  <c r="P33" i="2"/>
  <c r="Q39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<sst xmlns="http://schemas.openxmlformats.org/spreadsheetml/2006/main" count="2034" uniqueCount="246">
  <si>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</si>
  <si>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</si>
  <si>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</si>
  <si>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</si>
  <si>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</si>
  <si>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</si>
  <si>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</si>
  <si>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</si>
  <si>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</si>
  <si>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</si>
  <si>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</si>
  <si>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</si>
  <si>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</si>
  <si>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</si>
  <si>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</si>
  <si>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</si>
  <si>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</si>
  <si>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</si>
  <si>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</si>
  <si>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</si>
  <si>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</si>
  <si>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</si>
  <si>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</si>
  <si>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</si>
  <si>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</si>
  <si>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</si>
  <si>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</si>
  <si>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</si>
  <si>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</si>
  <si>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</si>
  <si>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</si>
  <si>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</si>
  <si>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</si>
  <si>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</si>
  <si>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</si>
  <si>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</si>
  <si>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</si>
  <si>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</si>
  <si>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</si>
  <si>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</si>
  <si>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</si>
  <si>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</si>
  <si>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</si>
  <si>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</si>
  <si>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</si>
  <si>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</si>
  <si>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</si>
  <si>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</si>
  <si>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</si>
  <si>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</si>
  <si>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</si>
  <si>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</si>
  <si>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</si>
  <si>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</si>
  <si>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</si>
  <si>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</si>
  <si>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</si>
  <si>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</si>
  <si>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</si>
  <si>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</si>
  <si>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</si>
  <si>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</si>
  <si>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</si>
  <si>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</si>
  <si>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</si>
  <si>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</si>
  <si>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</si>
  <si>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</si>
  <si>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</si>
  <si>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</si>
  <si>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</si>
  <si>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</si>
  <si>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</si>
  <si>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</si>
  <si>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</si>
  <si>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</si>
  <si>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</si>
  <si>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</si>
  <si>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</si>
  <si>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</si>
  <si>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</si>
  <si>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</si>
  <si>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</si>
  <si>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</si>
  <si>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</si>
  <si>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</si>
  <si>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</si>
  <si>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</si>
  <si>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</si>
  <si>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</si>
  <si>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</si>
  <si>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</si>
  <si>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</si>
  <si>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</si>
  <si>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</si>
  <si>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</si>
  <si>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</si>
  <si>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</si>
  <si>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</si>
  <si>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</si>
  <si>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</si>
  <si>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</si>
  <si>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</si>
  <si>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</si>
  <si>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</si>
  <si>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</si>
  <si>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2015 - Ddados Definitivos Revistos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</si>
  <si>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</si>
  <si>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</si>
  <si>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</si>
  <si>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</si>
  <si>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</si>
  <si>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</si>
  <si>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</si>
  <si>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</si>
  <si>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</si>
  <si>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</si>
  <si>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</si>
  <si>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</si>
  <si>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</si>
  <si>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</si>
  <si>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</si>
  <si>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</si>
  <si>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</si>
  <si>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</si>
  <si>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</si>
  <si>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</si>
  <si>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</si>
  <si>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</si>
  <si>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</si>
  <si>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</si>
  <si>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</si>
  <si>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</si>
  <si>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</si>
  <si>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</si>
  <si>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</si>
  <si>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</si>
  <si>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</si>
  <si>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</si>
  <si>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</si>
  <si>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</si>
  <si>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</si>
  <si>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</si>
  <si>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</si>
  <si>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Ano Móvel</t>
  </si>
  <si>
    <t>2020 - Dados Definitivos (09-09-2021)</t>
  </si>
  <si>
    <t>2021  - Dados Definitivos  ( 09-08-2022)</t>
  </si>
  <si>
    <t>2022 - Dados Definitivos Revistos (09-08-2024)</t>
  </si>
  <si>
    <t>2023 - Dados Definitivos (09-08-2024)</t>
  </si>
  <si>
    <t>2007/2024</t>
  </si>
  <si>
    <t>D       2025/2024</t>
  </si>
  <si>
    <t>2025 /2024</t>
  </si>
  <si>
    <t>2025 / 2024</t>
  </si>
  <si>
    <t>2025/2024</t>
  </si>
  <si>
    <t>jan-mar</t>
  </si>
  <si>
    <t>abr 2023 a mar 2024</t>
  </si>
  <si>
    <t>abr 2024 a fev 2025</t>
  </si>
  <si>
    <t>Exportações por Tipo de Produto -março 2025 vs março 2024</t>
  </si>
  <si>
    <t>Evolução das Exportações de Vinho (NC 2204) por Mercado / Acondicionamento - março 2024 vs março 2023</t>
  </si>
  <si>
    <t>Evolução das Exportações com Destino a uma Seleção de Mercados (NC 2204) - março 2025 vs março 2024</t>
  </si>
  <si>
    <t>março  2025 versus março  2024</t>
  </si>
  <si>
    <t>7 - Evolução das Exportações de Vinho (NC 2204) por Mercado / Acondicionamento - março 2025 vs março 2024</t>
  </si>
  <si>
    <t>9 - Evolução das Exportações com Destino a uma Selecção de Mercado - março  2025 vs março 2024</t>
  </si>
  <si>
    <t>5 - Exportações por Tipo de produto - março 2025 vs março 2024</t>
  </si>
  <si>
    <t>FRANCA</t>
  </si>
  <si>
    <t>E.U.AMERICA</t>
  </si>
  <si>
    <t>BRASIL</t>
  </si>
  <si>
    <t xml:space="preserve">REINO UNIDO </t>
  </si>
  <si>
    <t>PAISES BAIXOS</t>
  </si>
  <si>
    <t>ANGOLA</t>
  </si>
  <si>
    <t>CANADA</t>
  </si>
  <si>
    <t>ALEMANHA</t>
  </si>
  <si>
    <t>POLONIA</t>
  </si>
  <si>
    <t>BELGICA</t>
  </si>
  <si>
    <t>SUICA</t>
  </si>
  <si>
    <t>ESPANHA</t>
  </si>
  <si>
    <t>FEDERAÇÃO RUSSA</t>
  </si>
  <si>
    <t>SUECIA</t>
  </si>
  <si>
    <t>DINAMARCA</t>
  </si>
  <si>
    <t>FINLANDIA</t>
  </si>
  <si>
    <t>PAISES PT N/ DETERM.</t>
  </si>
  <si>
    <t>NORUEGA</t>
  </si>
  <si>
    <t>LUXEMBURGO</t>
  </si>
  <si>
    <t>JAPAO</t>
  </si>
  <si>
    <t>ITALIA</t>
  </si>
  <si>
    <t>GUINE BISSAU</t>
  </si>
  <si>
    <t>S.TOME PRINCIPE</t>
  </si>
  <si>
    <t>UCRANIA</t>
  </si>
  <si>
    <t>CHINA</t>
  </si>
  <si>
    <t>IRLANDA</t>
  </si>
  <si>
    <t>ROMENIA</t>
  </si>
  <si>
    <t>AUSTRIA</t>
  </si>
  <si>
    <t>LETONIA</t>
  </si>
  <si>
    <t>REP. CHECA</t>
  </si>
  <si>
    <t>CHIPRE</t>
  </si>
  <si>
    <t>ESTONIA</t>
  </si>
  <si>
    <t>LITUANIA</t>
  </si>
  <si>
    <t>HUNGRIA</t>
  </si>
  <si>
    <t>REP. ESLOVACA</t>
  </si>
  <si>
    <t>BULGARIA</t>
  </si>
  <si>
    <t>MACAU</t>
  </si>
  <si>
    <t>COREIA DO SUL</t>
  </si>
  <si>
    <t>EMIRATOS ARABES</t>
  </si>
  <si>
    <t>ISRAEL</t>
  </si>
  <si>
    <t>AUSTRALIA</t>
  </si>
  <si>
    <t>CABO VERDE</t>
  </si>
  <si>
    <t>MEXICO</t>
  </si>
  <si>
    <t>COLOMBIA</t>
  </si>
  <si>
    <t>MOCAMBIQUE</t>
  </si>
  <si>
    <t>BIELORRUSSIA</t>
  </si>
  <si>
    <t>TAIWAN</t>
  </si>
  <si>
    <t>URUGUAI</t>
  </si>
  <si>
    <t>SINGAPURA</t>
  </si>
  <si>
    <t>CAMAROES</t>
  </si>
  <si>
    <t>NOVA ZELANDIA</t>
  </si>
  <si>
    <t>ANDORRA</t>
  </si>
  <si>
    <t>AFRICA DO SUL</t>
  </si>
  <si>
    <t>REP.DOMINICANA</t>
  </si>
  <si>
    <t>CROACIA</t>
  </si>
  <si>
    <t>GANA</t>
  </si>
  <si>
    <t>RUANDA</t>
  </si>
  <si>
    <t>HONG-KONG</t>
  </si>
  <si>
    <t>GRECIA</t>
  </si>
  <si>
    <t>SENEGAL</t>
  </si>
  <si>
    <t>TURQUIA</t>
  </si>
  <si>
    <t>ZAIRE</t>
  </si>
  <si>
    <t>GUINE EQUATORIAL</t>
  </si>
  <si>
    <t>UGANDA</t>
  </si>
  <si>
    <t>MARROCOS</t>
  </si>
  <si>
    <t>PROV/ABAST.BORDO PT</t>
  </si>
  <si>
    <t>VENEZUELA</t>
  </si>
  <si>
    <t>SERVIA</t>
  </si>
  <si>
    <t>MALTA</t>
  </si>
  <si>
    <t>INDONESIA</t>
  </si>
  <si>
    <t>NIGERIA</t>
  </si>
  <si>
    <t>COSTA DO MARFIM</t>
  </si>
  <si>
    <t>PAQUISTAO</t>
  </si>
  <si>
    <t>TAILANDIA</t>
  </si>
  <si>
    <t>ARGENTINA</t>
  </si>
  <si>
    <t>SÃO BARTOLOMEU</t>
  </si>
  <si>
    <t>GEORGIA</t>
  </si>
  <si>
    <t>ARUBA</t>
  </si>
  <si>
    <t>LIECHTENSTEIN</t>
  </si>
  <si>
    <t>NAMIBIA</t>
  </si>
  <si>
    <t>GUATEMALA</t>
  </si>
  <si>
    <t>2024 - Dados Preliminares  3.ªRevisão (09-05-2025)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</si>
</sst>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01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83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33" xfId="0" applyNumberFormat="1" applyBorder="1"/>
    <xf numFmtId="4" fontId="0" fillId="0" borderId="24" xfId="0" applyNumberFormat="1" applyBorder="1"/>
    <xf numFmtId="4" fontId="0" fillId="0" borderId="27" xfId="0" applyNumberFormat="1" applyBorder="1"/>
    <xf numFmtId="4" fontId="0" fillId="0" borderId="31" xfId="0" applyNumberFormat="1" applyBorder="1"/>
    <xf numFmtId="0" fontId="6" fillId="0" borderId="28" xfId="0" applyFon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0" fontId="0" fillId="0" borderId="32" xfId="0" applyBorder="1"/>
    <xf numFmtId="0" fontId="0" fillId="0" borderId="33" xfId="0" applyBorder="1"/>
    <xf numFmtId="0" fontId="0" fillId="0" borderId="24" xfId="0" applyBorder="1"/>
    <xf numFmtId="3" fontId="8" fillId="0" borderId="4" xfId="0" applyNumberFormat="1" applyFont="1" applyBorder="1"/>
    <xf numFmtId="3" fontId="0" fillId="0" borderId="9" xfId="0" applyNumberFormat="1" applyBorder="1"/>
    <xf numFmtId="3" fontId="0" fillId="0" borderId="98" xfId="0" applyNumberFormat="1" applyBorder="1"/>
    <xf numFmtId="3" fontId="0" fillId="0" borderId="14" xfId="0" applyNumberFormat="1" applyBorder="1"/>
    <xf numFmtId="164" fontId="5" fillId="0" borderId="5" xfId="0" applyNumberFormat="1" applyFont="1" applyBorder="1"/>
    <xf numFmtId="3" fontId="0" fillId="0" borderId="100" xfId="0" applyNumberFormat="1" applyBorder="1"/>
    <xf numFmtId="0" fontId="0" fillId="0" borderId="81" xfId="0" applyBorder="1"/>
    <xf numFmtId="0" fontId="0" fillId="0" borderId="27" xfId="0" applyBorder="1"/>
    <xf numFmtId="0" fontId="15" fillId="0" borderId="0" xfId="0" applyFont="1" applyAlignment="1">
      <alignment horizontal="center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91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'1'!$B$6:$S$6</c:f>
              <c:numCache>
                <c:formatCode>#,##0</c:formatCode>
                <c:ptCount val="18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938963.28799999994</c:v>
                </c:pt>
                <c:pt idx="16">
                  <c:v>924632.3</c:v>
                </c:pt>
                <c:pt idx="17">
                  <c:v>965667.12200000021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2695.7720000000004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518031.63800000027</c:v>
                </c:pt>
                <c:pt idx="16">
                  <c:v>517524.88199999993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3267716535411E-3"/>
          <c:y val="0.15813557788035115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'1'!$B$8:$S$8</c:f>
              <c:numCache>
                <c:formatCode>#,##0</c:formatCode>
                <c:ptCount val="18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205343.67499999999</c:v>
                </c:pt>
                <c:pt idx="16">
                  <c:v>197581.58900000001</c:v>
                </c:pt>
                <c:pt idx="17">
                  <c:v>158919.32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'1'!$B$10:$S$10</c:f>
              <c:numCache>
                <c:formatCode>#,##0</c:formatCode>
                <c:ptCount val="18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733619.6129999999</c:v>
                </c:pt>
                <c:pt idx="16">
                  <c:v>727050.71100000001</c:v>
                </c:pt>
                <c:pt idx="17">
                  <c:v>806747.80200000014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418166.49000000005</c:v>
                </c:pt>
                <c:pt idx="16">
                  <c:v>404411.64599999983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202578.51499999996</c:v>
                </c:pt>
                <c:pt idx="16">
                  <c:v>194885.81700000001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215587.97500000009</c:v>
                </c:pt>
                <c:pt idx="16">
                  <c:v>209525.82899999982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520796.79800000024</c:v>
                </c:pt>
                <c:pt idx="16">
                  <c:v>520220.65399999992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5</xdr:row>
      <xdr:rowOff>76200</xdr:rowOff>
    </xdr:from>
    <xdr:to>
      <xdr:col>20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76200</xdr:colOff>
      <xdr:row>7</xdr:row>
      <xdr:rowOff>0</xdr:rowOff>
    </xdr:from>
    <xdr:to>
      <xdr:col>20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76200</xdr:colOff>
      <xdr:row>9</xdr:row>
      <xdr:rowOff>0</xdr:rowOff>
    </xdr:from>
    <xdr:to>
      <xdr:col>20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16</xdr:row>
      <xdr:rowOff>28575</xdr:rowOff>
    </xdr:from>
    <xdr:to>
      <xdr:col>19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28575</xdr:colOff>
      <xdr:row>18</xdr:row>
      <xdr:rowOff>66675</xdr:rowOff>
    </xdr:from>
    <xdr:to>
      <xdr:col>20</xdr:col>
      <xdr:colOff>9525</xdr:colOff>
      <xdr:row>19</xdr:row>
      <xdr:rowOff>266700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47625</xdr:colOff>
      <xdr:row>27</xdr:row>
      <xdr:rowOff>104775</xdr:rowOff>
    </xdr:from>
    <xdr:to>
      <xdr:col>20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47625</xdr:colOff>
      <xdr:row>28</xdr:row>
      <xdr:rowOff>352424</xdr:rowOff>
    </xdr:from>
    <xdr:to>
      <xdr:col>20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57150</xdr:colOff>
      <xdr:row>31</xdr:row>
      <xdr:rowOff>95250</xdr:rowOff>
    </xdr:from>
    <xdr:to>
      <xdr:col>20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oao%20lima\Documents\COM&#201;RCIO%20EXTERNO\S&#237;ntese%20Estatistica\75.%20Novembro%202019\Sintese%20Estatistica%20Novembr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L\Dropbox\IVV\S&#237;ntese%20Estatistica\Mar&#231;o%202013\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1 (2)"/>
    </sheetNames>
    <sheetDataSet>
      <sheetData sheetId="0"/>
      <sheetData sheetId="1"/>
      <sheetData sheetId="2">
        <row r="6">
          <cell r="A6" t="str">
            <v>Exportações (1)</v>
          </cell>
        </row>
      </sheetData>
      <sheetData sheetId="3">
        <row r="7">
          <cell r="T7">
            <v>44866.651000000042</v>
          </cell>
        </row>
        <row r="8">
          <cell r="T8">
            <v>46937.144999999968</v>
          </cell>
        </row>
        <row r="9">
          <cell r="T9">
            <v>62257.105999999985</v>
          </cell>
        </row>
        <row r="10">
          <cell r="T10">
            <v>62171.204999999944</v>
          </cell>
        </row>
        <row r="11">
          <cell r="T11">
            <v>55267.650999999962</v>
          </cell>
        </row>
        <row r="12">
          <cell r="T12">
            <v>56091.163000000008</v>
          </cell>
        </row>
        <row r="13">
          <cell r="T13">
            <v>69013.110000000117</v>
          </cell>
        </row>
        <row r="14">
          <cell r="T14">
            <v>45062.92500000001</v>
          </cell>
        </row>
        <row r="15">
          <cell r="T15">
            <v>70793.574000000022</v>
          </cell>
        </row>
        <row r="16">
          <cell r="T16">
            <v>82030.592000000048</v>
          </cell>
        </row>
        <row r="17">
          <cell r="T17">
            <v>82936.982000000047</v>
          </cell>
        </row>
        <row r="18">
          <cell r="T18">
            <v>58105.801000000007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zoomScaleNormal="100" workbookViewId="0">
      <selection activeCell="L19" sqref="L19"/>
    </sheetView>
  </sheetViews>
  <sheetFormatPr defaultRowHeight="15" x14ac:dyDescent="0.25"/>
  <cols>
    <col min="1" max="1" width="3.140625" customWidth="1"/>
  </cols>
  <sheetData>
    <row r="2" spans="2:11" ht="15.75" x14ac:dyDescent="0.25">
      <c r="E2" s="321" t="s">
        <v>25</v>
      </c>
      <c r="F2" s="321"/>
      <c r="G2" s="321"/>
      <c r="H2" s="321"/>
      <c r="I2" s="321"/>
      <c r="J2" s="321"/>
      <c r="K2" s="321"/>
    </row>
    <row r="3" spans="2:11" ht="15.75" x14ac:dyDescent="0.25">
      <c r="E3" s="321" t="s">
        <v>160</v>
      </c>
      <c r="F3" s="321"/>
      <c r="G3" s="321"/>
      <c r="H3" s="321"/>
      <c r="I3" s="321"/>
      <c r="J3" s="321"/>
      <c r="K3" s="321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163</v>
      </c>
    </row>
    <row r="19" spans="2:8" ht="15.95" customHeight="1" x14ac:dyDescent="0.25">
      <c r="B19" s="5"/>
    </row>
    <row r="20" spans="2:8" ht="15.95" customHeight="1" x14ac:dyDescent="0.25">
      <c r="B20" s="267" t="s">
        <v>107</v>
      </c>
    </row>
    <row r="21" spans="2:8" ht="15.95" customHeight="1" x14ac:dyDescent="0.25">
      <c r="B21" s="5"/>
    </row>
    <row r="22" spans="2:8" ht="15.95" customHeight="1" x14ac:dyDescent="0.25">
      <c r="B22" s="5" t="s">
        <v>161</v>
      </c>
    </row>
    <row r="23" spans="2:8" ht="15.95" customHeight="1" x14ac:dyDescent="0.25"/>
    <row r="24" spans="2:8" ht="15.95" customHeight="1" x14ac:dyDescent="0.25">
      <c r="B24" s="267" t="s">
        <v>108</v>
      </c>
    </row>
    <row r="25" spans="2:8" ht="15.95" customHeight="1" x14ac:dyDescent="0.25"/>
    <row r="26" spans="2:8" ht="15.95" customHeight="1" x14ac:dyDescent="0.25">
      <c r="B26" s="267" t="s">
        <v>162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116</v>
      </c>
    </row>
    <row r="29" spans="2:8" ht="15.95" customHeight="1" x14ac:dyDescent="0.25">
      <c r="B29" s="5"/>
    </row>
    <row r="30" spans="2:8" x14ac:dyDescent="0.25">
      <c r="B30" s="267" t="s">
        <v>117</v>
      </c>
    </row>
    <row r="31" spans="2:8" x14ac:dyDescent="0.25">
      <c r="B31" s="5"/>
    </row>
    <row r="32" spans="2:8" x14ac:dyDescent="0.25">
      <c r="B32" s="267" t="s">
        <v>118</v>
      </c>
    </row>
    <row r="33" spans="2:2" x14ac:dyDescent="0.25">
      <c r="B33" s="5"/>
    </row>
    <row r="34" spans="2:2" x14ac:dyDescent="0.25">
      <c r="B34" s="267" t="s">
        <v>119</v>
      </c>
    </row>
    <row r="36" spans="2:2" x14ac:dyDescent="0.25">
      <c r="B36" s="267" t="s">
        <v>120</v>
      </c>
    </row>
    <row r="38" spans="2:2" x14ac:dyDescent="0.25">
      <c r="B38" s="267" t="s">
        <v>121</v>
      </c>
    </row>
    <row r="39" spans="2:2" x14ac:dyDescent="0.25">
      <c r="B39" s="267"/>
    </row>
    <row r="40" spans="2:2" x14ac:dyDescent="0.25">
      <c r="B40" s="267" t="s">
        <v>122</v>
      </c>
    </row>
    <row r="42" spans="2:2" x14ac:dyDescent="0.25">
      <c r="B42" s="267" t="s">
        <v>123</v>
      </c>
    </row>
    <row r="44" spans="2:2" x14ac:dyDescent="0.25">
      <c r="B44" s="267" t="s">
        <v>124</v>
      </c>
    </row>
    <row r="46" spans="2:2" x14ac:dyDescent="0.25">
      <c r="B46" s="267" t="s">
        <v>109</v>
      </c>
    </row>
    <row r="48" spans="2:2" x14ac:dyDescent="0.25">
      <c r="B48" s="267" t="s">
        <v>110</v>
      </c>
    </row>
    <row r="50" spans="2:2" x14ac:dyDescent="0.25">
      <c r="B50" s="267" t="s">
        <v>111</v>
      </c>
    </row>
    <row r="52" spans="2:2" x14ac:dyDescent="0.25">
      <c r="B52" s="267" t="s">
        <v>112</v>
      </c>
    </row>
    <row r="54" spans="2:2" x14ac:dyDescent="0.25">
      <c r="B54" s="267" t="s">
        <v>125</v>
      </c>
    </row>
    <row r="56" spans="2:2" x14ac:dyDescent="0.25">
      <c r="B56" s="267" t="s">
        <v>126</v>
      </c>
    </row>
    <row r="58" spans="2:2" x14ac:dyDescent="0.25">
      <c r="B58" s="267" t="s">
        <v>127</v>
      </c>
    </row>
    <row r="60" spans="2:2" x14ac:dyDescent="0.25">
      <c r="B60" s="267" t="s">
        <v>128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topLeftCell="A86" zoomScaleNormal="100" workbookViewId="0">
      <selection activeCell="H96" sqref="H96:I96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75" t="s">
        <v>3</v>
      </c>
      <c r="B4" s="363" t="s">
        <v>1</v>
      </c>
      <c r="C4" s="361"/>
      <c r="D4" s="363" t="s">
        <v>104</v>
      </c>
      <c r="E4" s="361"/>
      <c r="F4" s="130" t="s">
        <v>0</v>
      </c>
      <c r="H4" s="373" t="s">
        <v>19</v>
      </c>
      <c r="I4" s="374"/>
      <c r="J4" s="363" t="s">
        <v>13</v>
      </c>
      <c r="K4" s="364"/>
      <c r="L4" s="130" t="s">
        <v>0</v>
      </c>
      <c r="N4" s="371" t="s">
        <v>22</v>
      </c>
      <c r="O4" s="361"/>
      <c r="P4" s="130" t="s">
        <v>0</v>
      </c>
    </row>
    <row r="5" spans="1:17" x14ac:dyDescent="0.25">
      <c r="A5" s="376"/>
      <c r="B5" s="366" t="s">
        <v>154</v>
      </c>
      <c r="C5" s="368"/>
      <c r="D5" s="366" t="str">
        <f>B5</f>
        <v>jan-mar</v>
      </c>
      <c r="E5" s="368"/>
      <c r="F5" s="131" t="s">
        <v>152</v>
      </c>
      <c r="H5" s="369" t="str">
        <f>B5</f>
        <v>jan-mar</v>
      </c>
      <c r="I5" s="368"/>
      <c r="J5" s="366" t="str">
        <f>B5</f>
        <v>jan-mar</v>
      </c>
      <c r="K5" s="367"/>
      <c r="L5" s="131" t="str">
        <f>F5</f>
        <v>2025 / 2024</v>
      </c>
      <c r="N5" s="369" t="str">
        <f>B5</f>
        <v>jan-mar</v>
      </c>
      <c r="O5" s="367"/>
      <c r="P5" s="131" t="str">
        <f>L5</f>
        <v>2025 / 2024</v>
      </c>
    </row>
    <row r="6" spans="1:17" ht="19.5" customHeight="1" thickBot="1" x14ac:dyDescent="0.3">
      <c r="A6" s="377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1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0">
        <v>1000</v>
      </c>
      <c r="N6" s="25">
        <f>B6</f>
        <v>2024</v>
      </c>
      <c r="O6" s="134">
        <f>C6</f>
        <v>2025</v>
      </c>
      <c r="P6" s="132"/>
    </row>
    <row r="7" spans="1:17" ht="20.100000000000001" customHeight="1" x14ac:dyDescent="0.25">
      <c r="A7" s="8" t="s">
        <v>164</v>
      </c>
      <c r="B7" s="19">
        <v>84321.86</v>
      </c>
      <c r="C7" s="147">
        <v>79359.360000000015</v>
      </c>
      <c r="D7" s="214">
        <f>B7/$B$33</f>
        <v>0.10715236420020884</v>
      </c>
      <c r="E7" s="246">
        <f>C7/$C$33</f>
        <v>9.8623987918464051E-2</v>
      </c>
      <c r="F7" s="52">
        <f>(C7-B7)/B7</f>
        <v>-5.8851880164882339E-2</v>
      </c>
      <c r="H7" s="19">
        <v>25123.835000000006</v>
      </c>
      <c r="I7" s="147">
        <v>24959.803999999993</v>
      </c>
      <c r="J7" s="214">
        <f t="shared" ref="J7:J32" si="0">H7/$H$33</f>
        <v>0.11708320901160765</v>
      </c>
      <c r="K7" s="246">
        <f>I7/$I$33</f>
        <v>0.1145577675159444</v>
      </c>
      <c r="L7" s="52">
        <f>(I7-H7)/H7</f>
        <v>-6.5288997479888543E-3</v>
      </c>
      <c r="N7" s="40">
        <f t="shared" ref="N7:N33" si="1">(H7/B7)*10</f>
        <v>2.979516225092758</v>
      </c>
      <c r="O7" s="149">
        <f t="shared" ref="O7:O33" si="2">(I7/C7)*10</f>
        <v>3.1451619569512639</v>
      </c>
      <c r="P7" s="52">
        <f>(O7-N7)/N7</f>
        <v>5.5594841358297675E-2</v>
      </c>
      <c r="Q7" s="2"/>
    </row>
    <row r="8" spans="1:17" ht="20.100000000000001" customHeight="1" x14ac:dyDescent="0.25">
      <c r="A8" s="8" t="s">
        <v>165</v>
      </c>
      <c r="B8" s="19">
        <v>59402.859999999964</v>
      </c>
      <c r="C8" s="140">
        <v>59101.96</v>
      </c>
      <c r="D8" s="214">
        <f t="shared" ref="D8:D32" si="3">B8/$B$33</f>
        <v>7.5486438383285351E-2</v>
      </c>
      <c r="E8" s="215">
        <f t="shared" ref="E8:E32" si="4">C8/$C$33</f>
        <v>7.3449067494969017E-2</v>
      </c>
      <c r="F8" s="52">
        <f t="shared" ref="F8:F33" si="5">(C8-B8)/B8</f>
        <v>-5.065412675416053E-3</v>
      </c>
      <c r="H8" s="19">
        <v>23746.177999999996</v>
      </c>
      <c r="I8" s="140">
        <v>23977.966999999993</v>
      </c>
      <c r="J8" s="214">
        <f t="shared" si="0"/>
        <v>0.11066299082129931</v>
      </c>
      <c r="K8" s="215">
        <f t="shared" ref="K8:K32" si="6">I8/$I$33</f>
        <v>0.11005143987072122</v>
      </c>
      <c r="L8" s="52">
        <f t="shared" ref="L8:L33" si="7">(I8-H8)/H8</f>
        <v>9.7611076611990814E-3</v>
      </c>
      <c r="N8" s="40">
        <f t="shared" si="1"/>
        <v>3.9974805926852697</v>
      </c>
      <c r="O8" s="143">
        <f t="shared" si="2"/>
        <v>4.0570510690339194</v>
      </c>
      <c r="P8" s="52">
        <f t="shared" ref="P8:P33" si="8">(O8-N8)/N8</f>
        <v>1.4902005142352388E-2</v>
      </c>
      <c r="Q8" s="2"/>
    </row>
    <row r="9" spans="1:17" ht="20.100000000000001" customHeight="1" x14ac:dyDescent="0.25">
      <c r="A9" s="8" t="s">
        <v>166</v>
      </c>
      <c r="B9" s="19">
        <v>60278.329999999987</v>
      </c>
      <c r="C9" s="140">
        <v>57538.44</v>
      </c>
      <c r="D9" s="214">
        <f t="shared" si="3"/>
        <v>7.6598945629761647E-2</v>
      </c>
      <c r="E9" s="215">
        <f t="shared" si="4"/>
        <v>7.1506000192129424E-2</v>
      </c>
      <c r="F9" s="52">
        <f t="shared" si="5"/>
        <v>-4.5453979896257671E-2</v>
      </c>
      <c r="H9" s="19">
        <v>18328.297999999999</v>
      </c>
      <c r="I9" s="140">
        <v>18093.642000000003</v>
      </c>
      <c r="J9" s="214">
        <f t="shared" si="0"/>
        <v>8.5414346398988442E-2</v>
      </c>
      <c r="K9" s="215">
        <f t="shared" si="6"/>
        <v>8.3044211154571904E-2</v>
      </c>
      <c r="L9" s="52">
        <f t="shared" si="7"/>
        <v>-1.2802934565991639E-2</v>
      </c>
      <c r="N9" s="40">
        <f t="shared" si="1"/>
        <v>3.0406114436149778</v>
      </c>
      <c r="O9" s="143">
        <f t="shared" si="2"/>
        <v>3.1446181022634612</v>
      </c>
      <c r="P9" s="52">
        <f t="shared" si="8"/>
        <v>3.4205836746055922E-2</v>
      </c>
      <c r="Q9" s="2"/>
    </row>
    <row r="10" spans="1:17" ht="20.100000000000001" customHeight="1" x14ac:dyDescent="0.25">
      <c r="A10" s="8" t="s">
        <v>167</v>
      </c>
      <c r="B10" s="19">
        <v>41561.799999999996</v>
      </c>
      <c r="C10" s="140">
        <v>41059.179999999993</v>
      </c>
      <c r="D10" s="214">
        <f t="shared" si="3"/>
        <v>5.281483509040525E-2</v>
      </c>
      <c r="E10" s="215">
        <f t="shared" si="4"/>
        <v>5.1026370074834765E-2</v>
      </c>
      <c r="F10" s="52">
        <f t="shared" si="5"/>
        <v>-1.2093316458863732E-2</v>
      </c>
      <c r="H10" s="19">
        <v>13659.932000000003</v>
      </c>
      <c r="I10" s="140">
        <v>14087.440000000004</v>
      </c>
      <c r="J10" s="214">
        <f t="shared" si="0"/>
        <v>6.3658620327682755E-2</v>
      </c>
      <c r="K10" s="215">
        <f t="shared" si="6"/>
        <v>6.4656985143585935E-2</v>
      </c>
      <c r="L10" s="52">
        <f t="shared" si="7"/>
        <v>3.129649547303761E-2</v>
      </c>
      <c r="N10" s="40">
        <f t="shared" si="1"/>
        <v>3.2866555346496069</v>
      </c>
      <c r="O10" s="143">
        <f t="shared" si="2"/>
        <v>3.4310086075757007</v>
      </c>
      <c r="P10" s="52">
        <f t="shared" si="8"/>
        <v>4.3920962024845536E-2</v>
      </c>
      <c r="Q10" s="2"/>
    </row>
    <row r="11" spans="1:17" ht="20.100000000000001" customHeight="1" x14ac:dyDescent="0.25">
      <c r="A11" s="8" t="s">
        <v>168</v>
      </c>
      <c r="B11" s="19">
        <v>29713.840000000007</v>
      </c>
      <c r="C11" s="140">
        <v>33387.68</v>
      </c>
      <c r="D11" s="214">
        <f t="shared" si="3"/>
        <v>3.7758989252214478E-2</v>
      </c>
      <c r="E11" s="215">
        <f t="shared" si="4"/>
        <v>4.1492599599411373E-2</v>
      </c>
      <c r="F11" s="52">
        <f t="shared" si="5"/>
        <v>0.12364070076435735</v>
      </c>
      <c r="H11" s="19">
        <v>10618.800999999999</v>
      </c>
      <c r="I11" s="140">
        <v>12072.455999999998</v>
      </c>
      <c r="J11" s="214">
        <f t="shared" si="0"/>
        <v>4.9486206900167432E-2</v>
      </c>
      <c r="K11" s="215">
        <f t="shared" si="6"/>
        <v>5.5408832849587614E-2</v>
      </c>
      <c r="L11" s="52">
        <f t="shared" si="7"/>
        <v>0.13689445729324798</v>
      </c>
      <c r="N11" s="40">
        <f t="shared" si="1"/>
        <v>3.573688557251435</v>
      </c>
      <c r="O11" s="143">
        <f t="shared" si="2"/>
        <v>3.6158415319662818</v>
      </c>
      <c r="P11" s="52">
        <f t="shared" si="8"/>
        <v>1.1795368857566912E-2</v>
      </c>
      <c r="Q11" s="2"/>
    </row>
    <row r="12" spans="1:17" ht="20.100000000000001" customHeight="1" x14ac:dyDescent="0.25">
      <c r="A12" s="8" t="s">
        <v>169</v>
      </c>
      <c r="B12" s="19">
        <v>65689.029999999984</v>
      </c>
      <c r="C12" s="140">
        <v>97305.72</v>
      </c>
      <c r="D12" s="214">
        <f t="shared" si="3"/>
        <v>8.3474615793798224E-2</v>
      </c>
      <c r="E12" s="215">
        <f t="shared" si="4"/>
        <v>0.12092685920951787</v>
      </c>
      <c r="F12" s="52">
        <f t="shared" si="5"/>
        <v>0.481308522899486</v>
      </c>
      <c r="H12" s="19">
        <v>7458.9030000000012</v>
      </c>
      <c r="I12" s="140">
        <v>11297.815000000006</v>
      </c>
      <c r="J12" s="214">
        <f t="shared" si="0"/>
        <v>3.4760310237123719E-2</v>
      </c>
      <c r="K12" s="215">
        <f t="shared" si="6"/>
        <v>5.1853470652580065E-2</v>
      </c>
      <c r="L12" s="52">
        <f t="shared" si="7"/>
        <v>0.51467514727031627</v>
      </c>
      <c r="N12" s="40">
        <f t="shared" si="1"/>
        <v>1.1354868537410283</v>
      </c>
      <c r="O12" s="143">
        <f t="shared" si="2"/>
        <v>1.1610638100206243</v>
      </c>
      <c r="P12" s="52">
        <f t="shared" si="8"/>
        <v>2.2525101189264284E-2</v>
      </c>
      <c r="Q12" s="2"/>
    </row>
    <row r="13" spans="1:17" ht="20.100000000000001" customHeight="1" x14ac:dyDescent="0.25">
      <c r="A13" s="8" t="s">
        <v>170</v>
      </c>
      <c r="B13" s="19">
        <v>27732.799999999999</v>
      </c>
      <c r="C13" s="140">
        <v>27386.30000000001</v>
      </c>
      <c r="D13" s="214">
        <f t="shared" si="3"/>
        <v>3.5241574200231725E-2</v>
      </c>
      <c r="E13" s="215">
        <f t="shared" si="4"/>
        <v>3.4034373769287363E-2</v>
      </c>
      <c r="F13" s="52">
        <f t="shared" si="5"/>
        <v>-1.2494230658281497E-2</v>
      </c>
      <c r="H13" s="19">
        <v>11257.593000000001</v>
      </c>
      <c r="I13" s="140">
        <v>11106.39</v>
      </c>
      <c r="J13" s="214">
        <f t="shared" si="0"/>
        <v>5.2463133681088535E-2</v>
      </c>
      <c r="K13" s="215">
        <f t="shared" si="6"/>
        <v>5.0974889208321113E-2</v>
      </c>
      <c r="L13" s="52">
        <f t="shared" si="7"/>
        <v>-1.3431201501066997E-2</v>
      </c>
      <c r="N13" s="40">
        <f t="shared" si="1"/>
        <v>4.0593063087751693</v>
      </c>
      <c r="O13" s="143">
        <f t="shared" si="2"/>
        <v>4.0554547346666014</v>
      </c>
      <c r="P13" s="52">
        <f t="shared" si="8"/>
        <v>-9.4882568980856155E-4</v>
      </c>
      <c r="Q13" s="2"/>
    </row>
    <row r="14" spans="1:17" ht="20.100000000000001" customHeight="1" x14ac:dyDescent="0.25">
      <c r="A14" s="8" t="s">
        <v>171</v>
      </c>
      <c r="B14" s="19">
        <v>51718.660000000025</v>
      </c>
      <c r="C14" s="140">
        <v>48572.07</v>
      </c>
      <c r="D14" s="214">
        <f t="shared" si="3"/>
        <v>6.572170837155128E-2</v>
      </c>
      <c r="E14" s="215">
        <f t="shared" si="4"/>
        <v>6.0363027686397536E-2</v>
      </c>
      <c r="F14" s="52">
        <f t="shared" si="5"/>
        <v>-6.0840516749661032E-2</v>
      </c>
      <c r="H14" s="19">
        <v>12072.858000000002</v>
      </c>
      <c r="I14" s="140">
        <v>10993.472000000002</v>
      </c>
      <c r="J14" s="214">
        <f t="shared" si="0"/>
        <v>5.6262467755478392E-2</v>
      </c>
      <c r="K14" s="215">
        <f t="shared" si="6"/>
        <v>5.0456630571660131E-2</v>
      </c>
      <c r="L14" s="52">
        <f t="shared" si="7"/>
        <v>-8.9406004775339873E-2</v>
      </c>
      <c r="N14" s="40">
        <f t="shared" si="1"/>
        <v>2.3343331014376623</v>
      </c>
      <c r="O14" s="143">
        <f t="shared" si="2"/>
        <v>2.2633319930569158</v>
      </c>
      <c r="P14" s="52">
        <f t="shared" si="8"/>
        <v>-3.0416014037164839E-2</v>
      </c>
      <c r="Q14" s="2"/>
    </row>
    <row r="15" spans="1:17" ht="20.100000000000001" customHeight="1" x14ac:dyDescent="0.25">
      <c r="A15" s="8" t="s">
        <v>172</v>
      </c>
      <c r="B15" s="19">
        <v>39768.700000000004</v>
      </c>
      <c r="C15" s="140">
        <v>43618.33</v>
      </c>
      <c r="D15" s="214">
        <f t="shared" si="3"/>
        <v>5.0536245597154111E-2</v>
      </c>
      <c r="E15" s="215">
        <f t="shared" si="4"/>
        <v>5.4206758357723366E-2</v>
      </c>
      <c r="F15" s="52">
        <f t="shared" si="5"/>
        <v>9.6800498884801287E-2</v>
      </c>
      <c r="H15" s="19">
        <v>8947.6760000000013</v>
      </c>
      <c r="I15" s="140">
        <v>10029.86</v>
      </c>
      <c r="J15" s="214">
        <f t="shared" si="0"/>
        <v>4.1698356133772783E-2</v>
      </c>
      <c r="K15" s="215">
        <f t="shared" si="6"/>
        <v>4.6033950030115241E-2</v>
      </c>
      <c r="L15" s="52">
        <f t="shared" si="7"/>
        <v>0.12094581878020608</v>
      </c>
      <c r="N15" s="40">
        <f t="shared" si="1"/>
        <v>2.2499292156897259</v>
      </c>
      <c r="O15" s="143">
        <f t="shared" si="2"/>
        <v>2.299459883035412</v>
      </c>
      <c r="P15" s="52">
        <f t="shared" si="8"/>
        <v>2.2014322495253376E-2</v>
      </c>
      <c r="Q15" s="2"/>
    </row>
    <row r="16" spans="1:17" ht="20.100000000000001" customHeight="1" x14ac:dyDescent="0.25">
      <c r="A16" s="8" t="s">
        <v>173</v>
      </c>
      <c r="B16" s="19">
        <v>23348.969999999994</v>
      </c>
      <c r="C16" s="140">
        <v>23518.61</v>
      </c>
      <c r="D16" s="214">
        <f t="shared" si="3"/>
        <v>2.9670803480138477E-2</v>
      </c>
      <c r="E16" s="215">
        <f t="shared" si="4"/>
        <v>2.9227795038909932E-2</v>
      </c>
      <c r="F16" s="52">
        <f t="shared" si="5"/>
        <v>7.2654168470817661E-3</v>
      </c>
      <c r="H16" s="19">
        <v>8897.6190000000006</v>
      </c>
      <c r="I16" s="140">
        <v>8511.0149999999994</v>
      </c>
      <c r="J16" s="214">
        <f t="shared" si="0"/>
        <v>4.1465078284531456E-2</v>
      </c>
      <c r="K16" s="215">
        <f t="shared" si="6"/>
        <v>3.9062922036355564E-2</v>
      </c>
      <c r="L16" s="52">
        <f t="shared" si="7"/>
        <v>-4.3450275854697885E-2</v>
      </c>
      <c r="N16" s="40">
        <f t="shared" si="1"/>
        <v>3.8107115645786527</v>
      </c>
      <c r="O16" s="143">
        <f t="shared" si="2"/>
        <v>3.618842695210303</v>
      </c>
      <c r="P16" s="52">
        <f t="shared" si="8"/>
        <v>-5.0349879836566552E-2</v>
      </c>
      <c r="Q16" s="2"/>
    </row>
    <row r="17" spans="1:17" ht="20.100000000000001" customHeight="1" x14ac:dyDescent="0.25">
      <c r="A17" s="8" t="s">
        <v>174</v>
      </c>
      <c r="B17" s="19">
        <v>21499.689999999988</v>
      </c>
      <c r="C17" s="140">
        <v>21296.819999999992</v>
      </c>
      <c r="D17" s="214">
        <f t="shared" si="3"/>
        <v>2.73208230116317E-2</v>
      </c>
      <c r="E17" s="215">
        <f t="shared" si="4"/>
        <v>2.6466661505104155E-2</v>
      </c>
      <c r="F17" s="52">
        <f t="shared" si="5"/>
        <v>-9.4359500067208151E-3</v>
      </c>
      <c r="H17" s="19">
        <v>7711.9529999999986</v>
      </c>
      <c r="I17" s="140">
        <v>7936.8209999999972</v>
      </c>
      <c r="J17" s="214">
        <f t="shared" si="0"/>
        <v>3.5939585058837327E-2</v>
      </c>
      <c r="K17" s="215">
        <f t="shared" si="6"/>
        <v>3.6427549468484019E-2</v>
      </c>
      <c r="L17" s="52">
        <f t="shared" si="7"/>
        <v>2.9158372723485038E-2</v>
      </c>
      <c r="N17" s="40">
        <f t="shared" si="1"/>
        <v>3.5870066033510266</v>
      </c>
      <c r="O17" s="143">
        <f t="shared" si="2"/>
        <v>3.7267634322870742</v>
      </c>
      <c r="P17" s="52">
        <f t="shared" si="8"/>
        <v>3.896196589253139E-2</v>
      </c>
      <c r="Q17" s="2"/>
    </row>
    <row r="18" spans="1:17" ht="20.100000000000001" customHeight="1" x14ac:dyDescent="0.25">
      <c r="A18" s="8" t="s">
        <v>175</v>
      </c>
      <c r="B18" s="19">
        <v>58125.840000000011</v>
      </c>
      <c r="C18" s="140">
        <v>56465.69999999999</v>
      </c>
      <c r="D18" s="214">
        <f t="shared" si="3"/>
        <v>7.3863659757067365E-2</v>
      </c>
      <c r="E18" s="215">
        <f t="shared" si="4"/>
        <v>7.0172850620363034E-2</v>
      </c>
      <c r="F18" s="52">
        <f t="shared" si="5"/>
        <v>-2.8561135632620895E-2</v>
      </c>
      <c r="H18" s="19">
        <v>6610.1449999999995</v>
      </c>
      <c r="I18" s="140">
        <v>7184.311999999999</v>
      </c>
      <c r="J18" s="214">
        <f t="shared" si="0"/>
        <v>3.0804890600182377E-2</v>
      </c>
      <c r="K18" s="215">
        <f t="shared" si="6"/>
        <v>3.2973766294719688E-2</v>
      </c>
      <c r="L18" s="52">
        <f t="shared" si="7"/>
        <v>8.6861483371393447E-2</v>
      </c>
      <c r="N18" s="40">
        <f t="shared" si="1"/>
        <v>1.1372128127524692</v>
      </c>
      <c r="O18" s="143">
        <f t="shared" si="2"/>
        <v>1.2723320529099968</v>
      </c>
      <c r="P18" s="52">
        <f t="shared" si="8"/>
        <v>0.11881614297898196</v>
      </c>
      <c r="Q18" s="2"/>
    </row>
    <row r="19" spans="1:17" ht="20.100000000000001" customHeight="1" x14ac:dyDescent="0.25">
      <c r="A19" s="8" t="s">
        <v>176</v>
      </c>
      <c r="B19" s="19">
        <v>41252.19</v>
      </c>
      <c r="C19" s="140">
        <v>26896.660000000007</v>
      </c>
      <c r="D19" s="214">
        <f t="shared" si="3"/>
        <v>5.2421396858847912E-2</v>
      </c>
      <c r="E19" s="215">
        <f t="shared" si="4"/>
        <v>3.3425872775272321E-2</v>
      </c>
      <c r="F19" s="52">
        <f t="shared" si="5"/>
        <v>-0.34799437314721943</v>
      </c>
      <c r="H19" s="19">
        <v>8830.2870000000003</v>
      </c>
      <c r="I19" s="140">
        <v>5909.8369999999995</v>
      </c>
      <c r="J19" s="214">
        <f t="shared" si="0"/>
        <v>4.1151294714898486E-2</v>
      </c>
      <c r="K19" s="215">
        <f t="shared" si="6"/>
        <v>2.712432089222842E-2</v>
      </c>
      <c r="L19" s="52">
        <f t="shared" si="7"/>
        <v>-0.33073103965929995</v>
      </c>
      <c r="N19" s="40">
        <f t="shared" si="1"/>
        <v>2.1405619919815164</v>
      </c>
      <c r="O19" s="143">
        <f t="shared" si="2"/>
        <v>2.1972382444511691</v>
      </c>
      <c r="P19" s="52">
        <f t="shared" si="8"/>
        <v>2.6477276846902962E-2</v>
      </c>
      <c r="Q19" s="2"/>
    </row>
    <row r="20" spans="1:17" ht="20.100000000000001" customHeight="1" x14ac:dyDescent="0.25">
      <c r="A20" s="8" t="s">
        <v>177</v>
      </c>
      <c r="B20" s="19">
        <v>23124.729999999996</v>
      </c>
      <c r="C20" s="140">
        <v>23113.4</v>
      </c>
      <c r="D20" s="214">
        <f t="shared" si="3"/>
        <v>2.938584954116874E-2</v>
      </c>
      <c r="E20" s="215">
        <f t="shared" si="4"/>
        <v>2.8724219579828097E-2</v>
      </c>
      <c r="F20" s="52">
        <f t="shared" si="5"/>
        <v>-4.8995166646246125E-4</v>
      </c>
      <c r="H20" s="19">
        <v>5882.9770000000008</v>
      </c>
      <c r="I20" s="140">
        <v>5706.3949999999995</v>
      </c>
      <c r="J20" s="214">
        <f t="shared" si="0"/>
        <v>2.7416110068446176E-2</v>
      </c>
      <c r="K20" s="215">
        <f t="shared" si="6"/>
        <v>2.6190585140978981E-2</v>
      </c>
      <c r="L20" s="52">
        <f t="shared" si="7"/>
        <v>-3.0015755628485581E-2</v>
      </c>
      <c r="N20" s="40">
        <f t="shared" si="1"/>
        <v>2.5440197572036527</v>
      </c>
      <c r="O20" s="143">
        <f t="shared" si="2"/>
        <v>2.4688687081952456</v>
      </c>
      <c r="P20" s="52">
        <f t="shared" si="8"/>
        <v>-2.9540277270099488E-2</v>
      </c>
      <c r="Q20" s="2"/>
    </row>
    <row r="21" spans="1:17" ht="20.100000000000001" customHeight="1" x14ac:dyDescent="0.25">
      <c r="A21" s="8" t="s">
        <v>178</v>
      </c>
      <c r="B21" s="19">
        <v>12759.82</v>
      </c>
      <c r="C21" s="140">
        <v>10833.91</v>
      </c>
      <c r="D21" s="214">
        <f t="shared" si="3"/>
        <v>1.6214595832790082E-2</v>
      </c>
      <c r="E21" s="215">
        <f t="shared" si="4"/>
        <v>1.3463861212460971E-2</v>
      </c>
      <c r="F21" s="52">
        <f t="shared" si="5"/>
        <v>-0.15093551476431485</v>
      </c>
      <c r="H21" s="19">
        <v>4739.8869999999997</v>
      </c>
      <c r="I21" s="140">
        <v>4529.6100000000006</v>
      </c>
      <c r="J21" s="214">
        <f t="shared" si="0"/>
        <v>2.2089031404337826E-2</v>
      </c>
      <c r="K21" s="215">
        <f t="shared" si="6"/>
        <v>2.0789506572964161E-2</v>
      </c>
      <c r="L21" s="52">
        <f t="shared" si="7"/>
        <v>-4.4363293892871108E-2</v>
      </c>
      <c r="N21" s="40">
        <f t="shared" si="1"/>
        <v>3.7146973860132819</v>
      </c>
      <c r="O21" s="143">
        <f t="shared" si="2"/>
        <v>4.1809559060394639</v>
      </c>
      <c r="P21" s="52">
        <f t="shared" si="8"/>
        <v>0.12551722834321741</v>
      </c>
      <c r="Q21" s="2"/>
    </row>
    <row r="22" spans="1:17" ht="20.100000000000001" customHeight="1" x14ac:dyDescent="0.25">
      <c r="A22" s="8" t="s">
        <v>179</v>
      </c>
      <c r="B22" s="19">
        <v>15791.279999999999</v>
      </c>
      <c r="C22" s="140">
        <v>16258.389999999994</v>
      </c>
      <c r="D22" s="214">
        <f t="shared" si="3"/>
        <v>2.0066836591928518E-2</v>
      </c>
      <c r="E22" s="215">
        <f t="shared" si="4"/>
        <v>2.0205143526027376E-2</v>
      </c>
      <c r="F22" s="52">
        <f t="shared" si="5"/>
        <v>2.9580249352807064E-2</v>
      </c>
      <c r="H22" s="19">
        <v>3614.2620000000002</v>
      </c>
      <c r="I22" s="140">
        <v>3688.433</v>
      </c>
      <c r="J22" s="214">
        <f t="shared" si="0"/>
        <v>1.6843343907039312E-2</v>
      </c>
      <c r="K22" s="215">
        <f t="shared" si="6"/>
        <v>1.6928764749600499E-2</v>
      </c>
      <c r="L22" s="52">
        <f t="shared" si="7"/>
        <v>2.0521755202030128E-2</v>
      </c>
      <c r="N22" s="40">
        <f t="shared" si="1"/>
        <v>2.2887707646245272</v>
      </c>
      <c r="O22" s="143">
        <f t="shared" si="2"/>
        <v>2.2686336100930053</v>
      </c>
      <c r="P22" s="52">
        <f t="shared" si="8"/>
        <v>-8.7982400172021483E-3</v>
      </c>
      <c r="Q22" s="2"/>
    </row>
    <row r="23" spans="1:17" ht="20.100000000000001" customHeight="1" x14ac:dyDescent="0.25">
      <c r="A23" s="8" t="s">
        <v>180</v>
      </c>
      <c r="B23" s="19">
        <v>1102.3599999999999</v>
      </c>
      <c r="C23" s="140">
        <v>1328.57</v>
      </c>
      <c r="D23" s="214">
        <f t="shared" si="3"/>
        <v>1.4008286842788122E-3</v>
      </c>
      <c r="E23" s="215">
        <f t="shared" si="4"/>
        <v>1.6510827661517652E-3</v>
      </c>
      <c r="F23" s="52">
        <f t="shared" si="5"/>
        <v>0.20520519612467802</v>
      </c>
      <c r="H23" s="19">
        <v>2756.7800000000007</v>
      </c>
      <c r="I23" s="140">
        <v>3490.5120000000002</v>
      </c>
      <c r="J23" s="214">
        <f t="shared" si="0"/>
        <v>1.2847268298769664E-2</v>
      </c>
      <c r="K23" s="215">
        <f t="shared" si="6"/>
        <v>1.6020368677879614E-2</v>
      </c>
      <c r="L23" s="52">
        <f t="shared" si="7"/>
        <v>0.26615544221882026</v>
      </c>
      <c r="N23" s="40">
        <f t="shared" si="1"/>
        <v>25.00798287310861</v>
      </c>
      <c r="O23" s="143">
        <f t="shared" si="2"/>
        <v>26.272699217956152</v>
      </c>
      <c r="P23" s="52">
        <f t="shared" si="8"/>
        <v>5.0572505238217651E-2</v>
      </c>
      <c r="Q23" s="2"/>
    </row>
    <row r="24" spans="1:17" ht="20.100000000000001" customHeight="1" x14ac:dyDescent="0.25">
      <c r="A24" s="8" t="s">
        <v>181</v>
      </c>
      <c r="B24" s="19">
        <v>9386.14</v>
      </c>
      <c r="C24" s="140">
        <v>9028.7400000000034</v>
      </c>
      <c r="D24" s="214">
        <f t="shared" si="3"/>
        <v>1.1927477545136553E-2</v>
      </c>
      <c r="E24" s="215">
        <f t="shared" si="4"/>
        <v>1.1220482935837099E-2</v>
      </c>
      <c r="F24" s="52">
        <f t="shared" si="5"/>
        <v>-3.8077420537089367E-2</v>
      </c>
      <c r="H24" s="19">
        <v>2940.9919999999993</v>
      </c>
      <c r="I24" s="140">
        <v>3034.6369999999993</v>
      </c>
      <c r="J24" s="214">
        <f t="shared" si="0"/>
        <v>1.3705741222924997E-2</v>
      </c>
      <c r="K24" s="215">
        <f t="shared" si="6"/>
        <v>1.392804366337504E-2</v>
      </c>
      <c r="L24" s="52">
        <f t="shared" si="7"/>
        <v>3.1841297086153242E-2</v>
      </c>
      <c r="N24" s="40">
        <f t="shared" si="1"/>
        <v>3.1333348959210063</v>
      </c>
      <c r="O24" s="143">
        <f t="shared" si="2"/>
        <v>3.3610858214989001</v>
      </c>
      <c r="P24" s="52">
        <f t="shared" si="8"/>
        <v>7.2686429361375079E-2</v>
      </c>
      <c r="Q24" s="2"/>
    </row>
    <row r="25" spans="1:17" ht="20.100000000000001" customHeight="1" x14ac:dyDescent="0.25">
      <c r="A25" s="8" t="s">
        <v>182</v>
      </c>
      <c r="B25" s="19">
        <v>11694.1</v>
      </c>
      <c r="C25" s="140">
        <v>10276.620000000003</v>
      </c>
      <c r="D25" s="214">
        <f t="shared" si="3"/>
        <v>1.4860327585203436E-2</v>
      </c>
      <c r="E25" s="215">
        <f t="shared" si="4"/>
        <v>1.2771288058808011E-2</v>
      </c>
      <c r="F25" s="52">
        <f t="shared" si="5"/>
        <v>-0.12121326138822121</v>
      </c>
      <c r="H25" s="19">
        <v>3120.9890000000005</v>
      </c>
      <c r="I25" s="140">
        <v>2641.6279999999997</v>
      </c>
      <c r="J25" s="214">
        <f t="shared" si="0"/>
        <v>1.4544571217329215E-2</v>
      </c>
      <c r="K25" s="215">
        <f t="shared" si="6"/>
        <v>1.2124254112236187E-2</v>
      </c>
      <c r="L25" s="52">
        <f t="shared" si="7"/>
        <v>-0.15359265925000079</v>
      </c>
      <c r="N25" s="40">
        <f t="shared" si="1"/>
        <v>2.6688578000872236</v>
      </c>
      <c r="O25" s="143">
        <f t="shared" si="2"/>
        <v>2.5705222145024327</v>
      </c>
      <c r="P25" s="52">
        <f t="shared" si="8"/>
        <v>-3.6845569509764489E-2</v>
      </c>
      <c r="Q25" s="2"/>
    </row>
    <row r="26" spans="1:17" ht="20.100000000000001" customHeight="1" x14ac:dyDescent="0.25">
      <c r="A26" s="8" t="s">
        <v>183</v>
      </c>
      <c r="B26" s="19">
        <v>5060.49</v>
      </c>
      <c r="C26" s="140">
        <v>5744.0899999999974</v>
      </c>
      <c r="D26" s="214">
        <f t="shared" si="3"/>
        <v>6.4306393088519962E-3</v>
      </c>
      <c r="E26" s="215">
        <f t="shared" si="4"/>
        <v>7.1384782181026889E-3</v>
      </c>
      <c r="F26" s="52">
        <f t="shared" si="5"/>
        <v>0.13508573280453032</v>
      </c>
      <c r="H26" s="19">
        <v>2120.9789999999998</v>
      </c>
      <c r="I26" s="140">
        <v>2333.6830000000009</v>
      </c>
      <c r="J26" s="214">
        <f t="shared" si="0"/>
        <v>9.8842803085687561E-3</v>
      </c>
      <c r="K26" s="215">
        <f t="shared" si="6"/>
        <v>1.0710881967258713E-2</v>
      </c>
      <c r="L26" s="52">
        <f t="shared" si="7"/>
        <v>0.10028576426263584</v>
      </c>
      <c r="N26" s="40">
        <f t="shared" si="1"/>
        <v>4.1912522305152269</v>
      </c>
      <c r="O26" s="143">
        <f t="shared" si="2"/>
        <v>4.0627549359428592</v>
      </c>
      <c r="P26" s="52">
        <f t="shared" si="8"/>
        <v>-3.0658449433517303E-2</v>
      </c>
      <c r="Q26" s="2"/>
    </row>
    <row r="27" spans="1:17" ht="20.100000000000001" customHeight="1" x14ac:dyDescent="0.25">
      <c r="A27" s="8" t="s">
        <v>184</v>
      </c>
      <c r="B27" s="19">
        <v>6375.45</v>
      </c>
      <c r="C27" s="140">
        <v>5511.3</v>
      </c>
      <c r="D27" s="214">
        <f t="shared" si="3"/>
        <v>8.1016303523217034E-3</v>
      </c>
      <c r="E27" s="215">
        <f t="shared" si="4"/>
        <v>6.8491780253146046E-3</v>
      </c>
      <c r="F27" s="52">
        <f t="shared" si="5"/>
        <v>-0.1355433734089358</v>
      </c>
      <c r="H27" s="19">
        <v>2414.1710000000003</v>
      </c>
      <c r="I27" s="140">
        <v>2035.4229999999998</v>
      </c>
      <c r="J27" s="214">
        <f t="shared" si="0"/>
        <v>1.1250626657226566E-2</v>
      </c>
      <c r="K27" s="215">
        <f t="shared" si="6"/>
        <v>9.3419609717530685E-3</v>
      </c>
      <c r="L27" s="52">
        <f t="shared" si="7"/>
        <v>-0.15688532419617354</v>
      </c>
      <c r="N27" s="40">
        <f t="shared" si="1"/>
        <v>3.7866676077767063</v>
      </c>
      <c r="O27" s="143">
        <f t="shared" si="2"/>
        <v>3.6931812820931538</v>
      </c>
      <c r="P27" s="52">
        <f t="shared" si="8"/>
        <v>-2.468828409748957E-2</v>
      </c>
      <c r="Q27" s="2"/>
    </row>
    <row r="28" spans="1:17" ht="20.100000000000001" customHeight="1" x14ac:dyDescent="0.25">
      <c r="A28" s="8" t="s">
        <v>185</v>
      </c>
      <c r="B28" s="19">
        <v>18542.16</v>
      </c>
      <c r="C28" s="140">
        <v>23198.65</v>
      </c>
      <c r="D28" s="214">
        <f t="shared" si="3"/>
        <v>2.3562529116157357E-2</v>
      </c>
      <c r="E28" s="215">
        <f t="shared" si="4"/>
        <v>2.8830164171241752E-2</v>
      </c>
      <c r="F28" s="52">
        <f t="shared" si="5"/>
        <v>0.25112985757862094</v>
      </c>
      <c r="H28" s="19">
        <v>1347.5239999999997</v>
      </c>
      <c r="I28" s="140">
        <v>1930.5460000000007</v>
      </c>
      <c r="J28" s="214">
        <f t="shared" si="0"/>
        <v>6.2797910486260362E-3</v>
      </c>
      <c r="K28" s="215">
        <f t="shared" si="6"/>
        <v>8.8606080338946795E-3</v>
      </c>
      <c r="L28" s="52">
        <f t="shared" si="7"/>
        <v>0.43266168172143965</v>
      </c>
      <c r="N28" s="40">
        <f t="shared" si="1"/>
        <v>0.72673518079878485</v>
      </c>
      <c r="O28" s="143">
        <f t="shared" si="2"/>
        <v>0.83218032083763527</v>
      </c>
      <c r="P28" s="52">
        <f t="shared" si="8"/>
        <v>0.14509431058910796</v>
      </c>
      <c r="Q28" s="2"/>
    </row>
    <row r="29" spans="1:17" ht="20.100000000000001" customHeight="1" x14ac:dyDescent="0.25">
      <c r="A29" s="8" t="s">
        <v>186</v>
      </c>
      <c r="B29" s="19">
        <v>7406.0199999999995</v>
      </c>
      <c r="C29" s="140">
        <v>12455.440000000006</v>
      </c>
      <c r="D29" s="214">
        <f t="shared" si="3"/>
        <v>9.4112315870882191E-3</v>
      </c>
      <c r="E29" s="215">
        <f t="shared" si="4"/>
        <v>1.547902054753408E-2</v>
      </c>
      <c r="F29" s="52">
        <f t="shared" si="5"/>
        <v>0.68179940102781345</v>
      </c>
      <c r="H29" s="19">
        <v>877.44699999999989</v>
      </c>
      <c r="I29" s="140">
        <v>1395.1109999999999</v>
      </c>
      <c r="J29" s="214">
        <f t="shared" si="0"/>
        <v>4.0891173858452765E-3</v>
      </c>
      <c r="K29" s="215">
        <f t="shared" si="6"/>
        <v>6.4031272680240897E-3</v>
      </c>
      <c r="L29" s="52">
        <f t="shared" si="7"/>
        <v>0.58996611761166207</v>
      </c>
      <c r="N29" s="40">
        <f t="shared" si="1"/>
        <v>1.1847753584246328</v>
      </c>
      <c r="O29" s="143">
        <f t="shared" si="2"/>
        <v>1.1200816671269735</v>
      </c>
      <c r="P29" s="52">
        <f t="shared" si="8"/>
        <v>-5.4604183685657399E-2</v>
      </c>
      <c r="Q29" s="2"/>
    </row>
    <row r="30" spans="1:17" ht="20.100000000000001" customHeight="1" x14ac:dyDescent="0.25">
      <c r="A30" s="8" t="s">
        <v>187</v>
      </c>
      <c r="B30" s="19">
        <v>3911.4</v>
      </c>
      <c r="C30" s="140">
        <v>6066.58</v>
      </c>
      <c r="D30" s="214">
        <f t="shared" si="3"/>
        <v>4.9704282772308015E-3</v>
      </c>
      <c r="E30" s="215">
        <f t="shared" si="4"/>
        <v>7.539253247838636E-3</v>
      </c>
      <c r="F30" s="52">
        <f t="shared" si="5"/>
        <v>0.55099964207189234</v>
      </c>
      <c r="H30" s="19">
        <v>1022.7189999999997</v>
      </c>
      <c r="I30" s="140">
        <v>1385.5619999999999</v>
      </c>
      <c r="J30" s="214">
        <f t="shared" si="0"/>
        <v>4.7661203967126154E-3</v>
      </c>
      <c r="K30" s="215">
        <f t="shared" si="6"/>
        <v>6.3593003164178286E-3</v>
      </c>
      <c r="L30" s="52">
        <f t="shared" si="7"/>
        <v>0.35478269201999796</v>
      </c>
      <c r="N30" s="40">
        <f t="shared" si="1"/>
        <v>2.6147134018509988</v>
      </c>
      <c r="O30" s="143">
        <f t="shared" si="2"/>
        <v>2.2839260341081795</v>
      </c>
      <c r="P30" s="52">
        <f t="shared" si="8"/>
        <v>-0.12650999054376263</v>
      </c>
      <c r="Q30" s="2"/>
    </row>
    <row r="31" spans="1:17" ht="20.100000000000001" customHeight="1" x14ac:dyDescent="0.25">
      <c r="A31" s="8" t="s">
        <v>188</v>
      </c>
      <c r="B31" s="19">
        <v>5339.6900000000014</v>
      </c>
      <c r="C31" s="140">
        <v>3142.21</v>
      </c>
      <c r="D31" s="214">
        <f t="shared" si="3"/>
        <v>6.7854339028599851E-3</v>
      </c>
      <c r="E31" s="215">
        <f t="shared" si="4"/>
        <v>3.9049871505677071E-3</v>
      </c>
      <c r="F31" s="52">
        <f t="shared" si="5"/>
        <v>-0.41153699933891308</v>
      </c>
      <c r="H31" s="19">
        <v>2031.4840000000002</v>
      </c>
      <c r="I31" s="140">
        <v>1373.413</v>
      </c>
      <c r="J31" s="214">
        <f t="shared" si="0"/>
        <v>9.4672117443748826E-3</v>
      </c>
      <c r="K31" s="215">
        <f t="shared" si="6"/>
        <v>6.3035401703224834E-3</v>
      </c>
      <c r="L31" s="52">
        <f t="shared" si="7"/>
        <v>-0.32393609794613204</v>
      </c>
      <c r="N31" s="40">
        <f t="shared" si="1"/>
        <v>3.8044980139296469</v>
      </c>
      <c r="O31" s="143">
        <f t="shared" si="2"/>
        <v>4.3708504523886056</v>
      </c>
      <c r="P31" s="52">
        <f t="shared" si="8"/>
        <v>0.14886390698203469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62025.990000000456</v>
      </c>
      <c r="C32" s="140">
        <f>C33-SUM(C7:C31)</f>
        <v>62201.170000000158</v>
      </c>
      <c r="D32" s="214">
        <f t="shared" si="3"/>
        <v>7.8819792048687734E-2</v>
      </c>
      <c r="E32" s="215">
        <f t="shared" si="4"/>
        <v>7.7300616317903054E-2</v>
      </c>
      <c r="F32" s="52">
        <f t="shared" si="5"/>
        <v>2.8242999426482461E-3</v>
      </c>
      <c r="H32" s="19">
        <f>H33-SUM(H7:H31)</f>
        <v>18446.735999999975</v>
      </c>
      <c r="I32" s="140">
        <f>I33-SUM(I7:I31)</f>
        <v>18173.846000000136</v>
      </c>
      <c r="J32" s="214">
        <f t="shared" si="0"/>
        <v>8.5966296414139956E-2</v>
      </c>
      <c r="K32" s="215">
        <f t="shared" si="6"/>
        <v>8.3412322666419667E-2</v>
      </c>
      <c r="L32" s="52">
        <f t="shared" si="7"/>
        <v>-1.4793403017197173E-2</v>
      </c>
      <c r="N32" s="40">
        <f t="shared" si="1"/>
        <v>2.9740333044260705</v>
      </c>
      <c r="O32" s="143">
        <f t="shared" si="2"/>
        <v>2.9217852333002887</v>
      </c>
      <c r="P32" s="52">
        <f t="shared" si="8"/>
        <v>-1.756808541720908E-2</v>
      </c>
      <c r="Q32" s="2"/>
    </row>
    <row r="33" spans="1:17" ht="26.25" customHeight="1" thickBot="1" x14ac:dyDescent="0.3">
      <c r="A33" s="35" t="s">
        <v>18</v>
      </c>
      <c r="B33" s="36">
        <v>786934.20000000019</v>
      </c>
      <c r="C33" s="148">
        <v>804665.90000000014</v>
      </c>
      <c r="D33" s="251">
        <f>SUM(D7:D32)</f>
        <v>1.0000000000000004</v>
      </c>
      <c r="E33" s="252">
        <f>SUM(E7:E32)</f>
        <v>1</v>
      </c>
      <c r="F33" s="57">
        <f t="shared" si="5"/>
        <v>2.253263360519844E-2</v>
      </c>
      <c r="G33" s="56"/>
      <c r="H33" s="36">
        <v>214581.02499999999</v>
      </c>
      <c r="I33" s="148">
        <v>217879.63000000006</v>
      </c>
      <c r="J33" s="251">
        <f>SUM(J7:J32)</f>
        <v>1.0000000000000002</v>
      </c>
      <c r="K33" s="252">
        <f>SUM(K7:K32)</f>
        <v>1.0000000000000002</v>
      </c>
      <c r="L33" s="57">
        <f t="shared" si="7"/>
        <v>1.5372305170040403E-2</v>
      </c>
      <c r="M33" s="56"/>
      <c r="N33" s="37">
        <f t="shared" si="1"/>
        <v>2.7267975518156402</v>
      </c>
      <c r="O33" s="150">
        <f t="shared" si="2"/>
        <v>2.7077030355082776</v>
      </c>
      <c r="P33" s="57">
        <f t="shared" si="8"/>
        <v>-7.0025427060576928E-3</v>
      </c>
      <c r="Q33" s="2"/>
    </row>
    <row r="35" spans="1:17" ht="15.75" thickBot="1" x14ac:dyDescent="0.3">
      <c r="L35" s="10"/>
    </row>
    <row r="36" spans="1:17" x14ac:dyDescent="0.25">
      <c r="A36" s="375" t="s">
        <v>2</v>
      </c>
      <c r="B36" s="363" t="s">
        <v>1</v>
      </c>
      <c r="C36" s="361"/>
      <c r="D36" s="363" t="s">
        <v>104</v>
      </c>
      <c r="E36" s="361"/>
      <c r="F36" s="130" t="s">
        <v>0</v>
      </c>
      <c r="H36" s="373" t="s">
        <v>19</v>
      </c>
      <c r="I36" s="374"/>
      <c r="J36" s="363" t="s">
        <v>104</v>
      </c>
      <c r="K36" s="361"/>
      <c r="L36" s="130" t="s">
        <v>0</v>
      </c>
      <c r="N36" s="371" t="s">
        <v>22</v>
      </c>
      <c r="O36" s="361"/>
      <c r="P36" s="130" t="s">
        <v>0</v>
      </c>
    </row>
    <row r="37" spans="1:17" x14ac:dyDescent="0.25">
      <c r="A37" s="376"/>
      <c r="B37" s="366" t="str">
        <f>B5</f>
        <v>jan-mar</v>
      </c>
      <c r="C37" s="368"/>
      <c r="D37" s="366" t="str">
        <f>B37</f>
        <v>jan-mar</v>
      </c>
      <c r="E37" s="368"/>
      <c r="F37" s="131" t="str">
        <f>F5</f>
        <v>2025 / 2024</v>
      </c>
      <c r="H37" s="369" t="str">
        <f>B37</f>
        <v>jan-mar</v>
      </c>
      <c r="I37" s="368"/>
      <c r="J37" s="366" t="str">
        <f>H37</f>
        <v>jan-mar</v>
      </c>
      <c r="K37" s="368"/>
      <c r="L37" s="131" t="str">
        <f>F37</f>
        <v>2025 / 2024</v>
      </c>
      <c r="N37" s="369" t="str">
        <f>B37</f>
        <v>jan-mar</v>
      </c>
      <c r="O37" s="367"/>
      <c r="P37" s="131" t="str">
        <f>L37</f>
        <v>2025 / 2024</v>
      </c>
    </row>
    <row r="38" spans="1:17" ht="19.5" customHeight="1" thickBot="1" x14ac:dyDescent="0.3">
      <c r="A38" s="377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1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0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 x14ac:dyDescent="0.25">
      <c r="A39" s="38" t="s">
        <v>164</v>
      </c>
      <c r="B39" s="19">
        <v>84321.86</v>
      </c>
      <c r="C39" s="147">
        <v>79359.360000000015</v>
      </c>
      <c r="D39" s="247">
        <f>B39/$B$62</f>
        <v>0.2246311104135055</v>
      </c>
      <c r="E39" s="246">
        <f>C39/$C$62</f>
        <v>0.21599607545901173</v>
      </c>
      <c r="F39" s="52">
        <f>(C39-B39)/B39</f>
        <v>-5.8851880164882339E-2</v>
      </c>
      <c r="H39" s="39">
        <v>25123.835000000006</v>
      </c>
      <c r="I39" s="147">
        <v>24959.803999999993</v>
      </c>
      <c r="J39" s="250">
        <f>H39/$H$62</f>
        <v>0.25624343253325882</v>
      </c>
      <c r="K39" s="246">
        <f>I39/$I$62</f>
        <v>0.25580085517480017</v>
      </c>
      <c r="L39" s="52">
        <f>(I39-H39)/H39</f>
        <v>-6.5288997479888543E-3</v>
      </c>
      <c r="N39" s="40">
        <f t="shared" ref="N39:N62" si="9">(H39/B39)*10</f>
        <v>2.979516225092758</v>
      </c>
      <c r="O39" s="149">
        <f t="shared" ref="O39:O62" si="10">(I39/C39)*10</f>
        <v>3.1451619569512639</v>
      </c>
      <c r="P39" s="52">
        <f>(O39-N39)/N39</f>
        <v>5.5594841358297675E-2</v>
      </c>
    </row>
    <row r="40" spans="1:17" ht="20.100000000000001" customHeight="1" x14ac:dyDescent="0.25">
      <c r="A40" s="38" t="s">
        <v>168</v>
      </c>
      <c r="B40" s="19">
        <v>29713.840000000007</v>
      </c>
      <c r="C40" s="140">
        <v>33387.68</v>
      </c>
      <c r="D40" s="247">
        <f t="shared" ref="D40:D61" si="11">B40/$B$62</f>
        <v>7.9156850594249678E-2</v>
      </c>
      <c r="E40" s="215">
        <f t="shared" ref="E40:E61" si="12">C40/$C$62</f>
        <v>9.0872807551388213E-2</v>
      </c>
      <c r="F40" s="52">
        <f t="shared" ref="F40:F62" si="13">(C40-B40)/B40</f>
        <v>0.12364070076435735</v>
      </c>
      <c r="H40" s="19">
        <v>10618.800999999999</v>
      </c>
      <c r="I40" s="140">
        <v>12072.455999999998</v>
      </c>
      <c r="J40" s="247">
        <f t="shared" ref="J40:J62" si="14">H40/$H$62</f>
        <v>0.10830345039392275</v>
      </c>
      <c r="K40" s="215">
        <f t="shared" ref="K40:K62" si="15">I40/$I$62</f>
        <v>0.12372471229582364</v>
      </c>
      <c r="L40" s="52">
        <f t="shared" ref="L40:L62" si="16">(I40-H40)/H40</f>
        <v>0.13689445729324798</v>
      </c>
      <c r="N40" s="40">
        <f t="shared" si="9"/>
        <v>3.573688557251435</v>
      </c>
      <c r="O40" s="143">
        <f t="shared" si="10"/>
        <v>3.6158415319662818</v>
      </c>
      <c r="P40" s="52">
        <f t="shared" ref="P40:P62" si="17">(O40-N40)/N40</f>
        <v>1.1795368857566912E-2</v>
      </c>
    </row>
    <row r="41" spans="1:17" ht="20.100000000000001" customHeight="1" x14ac:dyDescent="0.25">
      <c r="A41" s="38" t="s">
        <v>171</v>
      </c>
      <c r="B41" s="19">
        <v>51718.660000000025</v>
      </c>
      <c r="C41" s="140">
        <v>48572.07</v>
      </c>
      <c r="D41" s="247">
        <f t="shared" si="11"/>
        <v>0.13777708443455297</v>
      </c>
      <c r="E41" s="215">
        <f t="shared" si="12"/>
        <v>0.13220087078474924</v>
      </c>
      <c r="F41" s="52">
        <f t="shared" si="13"/>
        <v>-6.0840516749661032E-2</v>
      </c>
      <c r="H41" s="19">
        <v>12072.858000000002</v>
      </c>
      <c r="I41" s="140">
        <v>10993.472000000002</v>
      </c>
      <c r="J41" s="247">
        <f t="shared" si="14"/>
        <v>0.12313369254361897</v>
      </c>
      <c r="K41" s="215">
        <f t="shared" si="15"/>
        <v>0.11266673163540156</v>
      </c>
      <c r="L41" s="52">
        <f t="shared" si="16"/>
        <v>-8.9406004775339873E-2</v>
      </c>
      <c r="N41" s="40">
        <f t="shared" si="9"/>
        <v>2.3343331014376623</v>
      </c>
      <c r="O41" s="143">
        <f t="shared" si="10"/>
        <v>2.2633319930569158</v>
      </c>
      <c r="P41" s="52">
        <f t="shared" si="17"/>
        <v>-3.0416014037164839E-2</v>
      </c>
    </row>
    <row r="42" spans="1:17" ht="20.100000000000001" customHeight="1" x14ac:dyDescent="0.25">
      <c r="A42" s="38" t="s">
        <v>172</v>
      </c>
      <c r="B42" s="19">
        <v>39768.700000000004</v>
      </c>
      <c r="C42" s="140">
        <v>43618.33</v>
      </c>
      <c r="D42" s="247">
        <f t="shared" si="11"/>
        <v>0.10594272043692557</v>
      </c>
      <c r="E42" s="215">
        <f t="shared" si="12"/>
        <v>0.1187180453329774</v>
      </c>
      <c r="F42" s="52">
        <f t="shared" si="13"/>
        <v>9.6800498884801287E-2</v>
      </c>
      <c r="H42" s="19">
        <v>8947.6760000000013</v>
      </c>
      <c r="I42" s="140">
        <v>10029.86</v>
      </c>
      <c r="J42" s="247">
        <f t="shared" si="14"/>
        <v>9.1259284716503616E-2</v>
      </c>
      <c r="K42" s="215">
        <f t="shared" si="15"/>
        <v>0.10279114232161127</v>
      </c>
      <c r="L42" s="52">
        <f t="shared" si="16"/>
        <v>0.12094581878020608</v>
      </c>
      <c r="N42" s="40">
        <f t="shared" si="9"/>
        <v>2.2499292156897259</v>
      </c>
      <c r="O42" s="143">
        <f t="shared" si="10"/>
        <v>2.299459883035412</v>
      </c>
      <c r="P42" s="52">
        <f t="shared" si="17"/>
        <v>2.2014322495253376E-2</v>
      </c>
    </row>
    <row r="43" spans="1:17" ht="20.100000000000001" customHeight="1" x14ac:dyDescent="0.25">
      <c r="A43" s="38" t="s">
        <v>173</v>
      </c>
      <c r="B43" s="19">
        <v>23348.969999999994</v>
      </c>
      <c r="C43" s="140">
        <v>23518.61</v>
      </c>
      <c r="D43" s="247">
        <f t="shared" si="11"/>
        <v>6.2201012384115177E-2</v>
      </c>
      <c r="E43" s="215">
        <f t="shared" si="12"/>
        <v>6.4011698938235731E-2</v>
      </c>
      <c r="F43" s="52">
        <f t="shared" si="13"/>
        <v>7.2654168470817661E-3</v>
      </c>
      <c r="H43" s="19">
        <v>8897.6190000000006</v>
      </c>
      <c r="I43" s="140">
        <v>8511.0149999999994</v>
      </c>
      <c r="J43" s="247">
        <f t="shared" si="14"/>
        <v>9.0748742536047589E-2</v>
      </c>
      <c r="K43" s="215">
        <f t="shared" si="15"/>
        <v>8.7225240847466287E-2</v>
      </c>
      <c r="L43" s="52">
        <f t="shared" si="16"/>
        <v>-4.3450275854697885E-2</v>
      </c>
      <c r="N43" s="40">
        <f t="shared" si="9"/>
        <v>3.8107115645786527</v>
      </c>
      <c r="O43" s="143">
        <f t="shared" si="10"/>
        <v>3.618842695210303</v>
      </c>
      <c r="P43" s="52">
        <f t="shared" si="17"/>
        <v>-5.0349879836566552E-2</v>
      </c>
    </row>
    <row r="44" spans="1:17" ht="20.100000000000001" customHeight="1" x14ac:dyDescent="0.25">
      <c r="A44" s="38" t="s">
        <v>175</v>
      </c>
      <c r="B44" s="19">
        <v>58125.840000000011</v>
      </c>
      <c r="C44" s="140">
        <v>56465.69999999999</v>
      </c>
      <c r="D44" s="247">
        <f t="shared" si="11"/>
        <v>0.15484563531826454</v>
      </c>
      <c r="E44" s="215">
        <f t="shared" si="12"/>
        <v>0.15368533211515206</v>
      </c>
      <c r="F44" s="52">
        <f t="shared" si="13"/>
        <v>-2.8561135632620895E-2</v>
      </c>
      <c r="H44" s="19">
        <v>6610.1449999999995</v>
      </c>
      <c r="I44" s="140">
        <v>7184.311999999999</v>
      </c>
      <c r="J44" s="247">
        <f t="shared" si="14"/>
        <v>6.7418299966647499E-2</v>
      </c>
      <c r="K44" s="215">
        <f t="shared" si="15"/>
        <v>7.362850899961311E-2</v>
      </c>
      <c r="L44" s="52">
        <f t="shared" si="16"/>
        <v>8.6861483371393447E-2</v>
      </c>
      <c r="N44" s="40">
        <f t="shared" si="9"/>
        <v>1.1372128127524692</v>
      </c>
      <c r="O44" s="143">
        <f t="shared" si="10"/>
        <v>1.2723320529099968</v>
      </c>
      <c r="P44" s="52">
        <f t="shared" si="17"/>
        <v>0.11881614297898196</v>
      </c>
    </row>
    <row r="45" spans="1:17" ht="20.100000000000001" customHeight="1" x14ac:dyDescent="0.25">
      <c r="A45" s="38" t="s">
        <v>177</v>
      </c>
      <c r="B45" s="19">
        <v>23124.729999999996</v>
      </c>
      <c r="C45" s="140">
        <v>23113.4</v>
      </c>
      <c r="D45" s="247">
        <f t="shared" si="11"/>
        <v>6.1603643206073748E-2</v>
      </c>
      <c r="E45" s="215">
        <f t="shared" si="12"/>
        <v>6.2908819961682169E-2</v>
      </c>
      <c r="F45" s="52">
        <f t="shared" si="13"/>
        <v>-4.8995166646246125E-4</v>
      </c>
      <c r="H45" s="19">
        <v>5882.9770000000008</v>
      </c>
      <c r="I45" s="140">
        <v>5706.3949999999995</v>
      </c>
      <c r="J45" s="247">
        <f t="shared" si="14"/>
        <v>6.0001756101097349E-2</v>
      </c>
      <c r="K45" s="215">
        <f t="shared" si="15"/>
        <v>5.8482058631758656E-2</v>
      </c>
      <c r="L45" s="52">
        <f t="shared" si="16"/>
        <v>-3.0015755628485581E-2</v>
      </c>
      <c r="N45" s="40">
        <f t="shared" si="9"/>
        <v>2.5440197572036527</v>
      </c>
      <c r="O45" s="143">
        <f t="shared" si="10"/>
        <v>2.4688687081952456</v>
      </c>
      <c r="P45" s="52">
        <f t="shared" si="17"/>
        <v>-2.9540277270099488E-2</v>
      </c>
    </row>
    <row r="46" spans="1:17" ht="20.100000000000001" customHeight="1" x14ac:dyDescent="0.25">
      <c r="A46" s="38" t="s">
        <v>178</v>
      </c>
      <c r="B46" s="19">
        <v>12759.82</v>
      </c>
      <c r="C46" s="140">
        <v>10833.91</v>
      </c>
      <c r="D46" s="247">
        <f t="shared" si="11"/>
        <v>3.3991808711008695E-2</v>
      </c>
      <c r="E46" s="215">
        <f t="shared" si="12"/>
        <v>2.9487158690243234E-2</v>
      </c>
      <c r="F46" s="52">
        <f t="shared" si="13"/>
        <v>-0.15093551476431485</v>
      </c>
      <c r="H46" s="19">
        <v>4739.8869999999997</v>
      </c>
      <c r="I46" s="140">
        <v>4529.6100000000006</v>
      </c>
      <c r="J46" s="247">
        <f t="shared" si="14"/>
        <v>4.8343133709474295E-2</v>
      </c>
      <c r="K46" s="215">
        <f t="shared" si="15"/>
        <v>4.6421763232128231E-2</v>
      </c>
      <c r="L46" s="52">
        <f t="shared" si="16"/>
        <v>-4.4363293892871108E-2</v>
      </c>
      <c r="N46" s="40">
        <f t="shared" si="9"/>
        <v>3.7146973860132819</v>
      </c>
      <c r="O46" s="143">
        <f t="shared" si="10"/>
        <v>4.1809559060394639</v>
      </c>
      <c r="P46" s="52">
        <f t="shared" si="17"/>
        <v>0.12551722834321741</v>
      </c>
    </row>
    <row r="47" spans="1:17" ht="20.100000000000001" customHeight="1" x14ac:dyDescent="0.25">
      <c r="A47" s="38" t="s">
        <v>179</v>
      </c>
      <c r="B47" s="19">
        <v>15791.279999999999</v>
      </c>
      <c r="C47" s="140">
        <v>16258.389999999994</v>
      </c>
      <c r="D47" s="247">
        <f t="shared" si="11"/>
        <v>4.2067534578228954E-2</v>
      </c>
      <c r="E47" s="215">
        <f t="shared" si="12"/>
        <v>4.4251219179212632E-2</v>
      </c>
      <c r="F47" s="52">
        <f t="shared" si="13"/>
        <v>2.9580249352807064E-2</v>
      </c>
      <c r="H47" s="19">
        <v>3614.2620000000002</v>
      </c>
      <c r="I47" s="140">
        <v>3688.433</v>
      </c>
      <c r="J47" s="247">
        <f t="shared" si="14"/>
        <v>3.686264063406406E-2</v>
      </c>
      <c r="K47" s="215">
        <f t="shared" si="15"/>
        <v>3.7800950506460471E-2</v>
      </c>
      <c r="L47" s="52">
        <f t="shared" si="16"/>
        <v>2.0521755202030128E-2</v>
      </c>
      <c r="N47" s="40">
        <f t="shared" si="9"/>
        <v>2.2887707646245272</v>
      </c>
      <c r="O47" s="143">
        <f t="shared" si="10"/>
        <v>2.2686336100930053</v>
      </c>
      <c r="P47" s="52">
        <f t="shared" si="17"/>
        <v>-8.7982400172021483E-3</v>
      </c>
    </row>
    <row r="48" spans="1:17" ht="20.100000000000001" customHeight="1" x14ac:dyDescent="0.25">
      <c r="A48" s="38" t="s">
        <v>182</v>
      </c>
      <c r="B48" s="19">
        <v>11694.1</v>
      </c>
      <c r="C48" s="140">
        <v>10276.620000000003</v>
      </c>
      <c r="D48" s="247">
        <f t="shared" si="11"/>
        <v>3.1152760011301631E-2</v>
      </c>
      <c r="E48" s="215">
        <f t="shared" si="12"/>
        <v>2.7970356476962381E-2</v>
      </c>
      <c r="F48" s="52">
        <f t="shared" si="13"/>
        <v>-0.12121326138822121</v>
      </c>
      <c r="H48" s="19">
        <v>3120.9890000000005</v>
      </c>
      <c r="I48" s="140">
        <v>2641.6279999999997</v>
      </c>
      <c r="J48" s="247">
        <f t="shared" si="14"/>
        <v>3.1831642512321179E-2</v>
      </c>
      <c r="K48" s="215">
        <f t="shared" si="15"/>
        <v>2.7072756719311464E-2</v>
      </c>
      <c r="L48" s="52">
        <f t="shared" si="16"/>
        <v>-0.15359265925000079</v>
      </c>
      <c r="N48" s="40">
        <f t="shared" si="9"/>
        <v>2.6688578000872236</v>
      </c>
      <c r="O48" s="143">
        <f t="shared" si="10"/>
        <v>2.5705222145024327</v>
      </c>
      <c r="P48" s="52">
        <f t="shared" si="17"/>
        <v>-3.6845569509764489E-2</v>
      </c>
    </row>
    <row r="49" spans="1:16" ht="20.100000000000001" customHeight="1" x14ac:dyDescent="0.25">
      <c r="A49" s="38" t="s">
        <v>184</v>
      </c>
      <c r="B49" s="19">
        <v>6375.45</v>
      </c>
      <c r="C49" s="140">
        <v>5511.3</v>
      </c>
      <c r="D49" s="247">
        <f t="shared" si="11"/>
        <v>1.698402303845982E-2</v>
      </c>
      <c r="E49" s="215">
        <f t="shared" si="12"/>
        <v>1.5000362536659206E-2</v>
      </c>
      <c r="F49" s="52">
        <f t="shared" si="13"/>
        <v>-0.1355433734089358</v>
      </c>
      <c r="H49" s="19">
        <v>2414.1710000000003</v>
      </c>
      <c r="I49" s="140">
        <v>2035.4229999999998</v>
      </c>
      <c r="J49" s="247">
        <f t="shared" si="14"/>
        <v>2.4622652702592968E-2</v>
      </c>
      <c r="K49" s="215">
        <f t="shared" si="15"/>
        <v>2.0860057396382498E-2</v>
      </c>
      <c r="L49" s="52">
        <f t="shared" si="16"/>
        <v>-0.15688532419617354</v>
      </c>
      <c r="N49" s="40">
        <f t="shared" si="9"/>
        <v>3.7866676077767063</v>
      </c>
      <c r="O49" s="143">
        <f t="shared" si="10"/>
        <v>3.6931812820931538</v>
      </c>
      <c r="P49" s="52">
        <f t="shared" si="17"/>
        <v>-2.468828409748957E-2</v>
      </c>
    </row>
    <row r="50" spans="1:16" ht="20.100000000000001" customHeight="1" x14ac:dyDescent="0.25">
      <c r="A50" s="38" t="s">
        <v>189</v>
      </c>
      <c r="B50" s="19">
        <v>5921.2799999999988</v>
      </c>
      <c r="C50" s="140">
        <v>3753.24</v>
      </c>
      <c r="D50" s="247">
        <f t="shared" si="11"/>
        <v>1.5774126679241676E-2</v>
      </c>
      <c r="E50" s="215">
        <f t="shared" si="12"/>
        <v>1.0215368549541994E-2</v>
      </c>
      <c r="F50" s="52">
        <f t="shared" si="13"/>
        <v>-0.3661438067444876</v>
      </c>
      <c r="H50" s="19">
        <v>1899.0109999999997</v>
      </c>
      <c r="I50" s="140">
        <v>1237.6250000000005</v>
      </c>
      <c r="J50" s="247">
        <f t="shared" si="14"/>
        <v>1.936842432926407E-2</v>
      </c>
      <c r="K50" s="215">
        <f t="shared" si="15"/>
        <v>1.2683814880345706E-2</v>
      </c>
      <c r="L50" s="52">
        <f t="shared" si="16"/>
        <v>-0.34827918321694784</v>
      </c>
      <c r="N50" s="40">
        <f t="shared" si="9"/>
        <v>3.207095425313446</v>
      </c>
      <c r="O50" s="143">
        <f t="shared" si="10"/>
        <v>3.29748430689218</v>
      </c>
      <c r="P50" s="52">
        <f t="shared" si="17"/>
        <v>2.818403246292547E-2</v>
      </c>
    </row>
    <row r="51" spans="1:16" ht="20.100000000000001" customHeight="1" x14ac:dyDescent="0.25">
      <c r="A51" s="38" t="s">
        <v>190</v>
      </c>
      <c r="B51" s="19">
        <v>1415.3100000000004</v>
      </c>
      <c r="C51" s="140">
        <v>2821.42</v>
      </c>
      <c r="D51" s="247">
        <f t="shared" si="11"/>
        <v>3.7703468220380639E-3</v>
      </c>
      <c r="E51" s="215">
        <f t="shared" si="12"/>
        <v>7.6791905481793802E-3</v>
      </c>
      <c r="F51" s="52">
        <f t="shared" si="13"/>
        <v>0.99349965731889078</v>
      </c>
      <c r="H51" s="19">
        <v>453.82700000000006</v>
      </c>
      <c r="I51" s="140">
        <v>902.33399999999983</v>
      </c>
      <c r="J51" s="247">
        <f t="shared" si="14"/>
        <v>4.6286798275928503E-3</v>
      </c>
      <c r="K51" s="215">
        <f t="shared" si="15"/>
        <v>9.2475809847424352E-3</v>
      </c>
      <c r="L51" s="52">
        <f t="shared" si="16"/>
        <v>0.98827747137124877</v>
      </c>
      <c r="N51" s="40">
        <f t="shared" si="9"/>
        <v>3.2065554542821002</v>
      </c>
      <c r="O51" s="143">
        <f t="shared" si="10"/>
        <v>3.1981555387003704</v>
      </c>
      <c r="P51" s="52">
        <f t="shared" si="17"/>
        <v>-2.6196071458899585E-3</v>
      </c>
    </row>
    <row r="52" spans="1:16" ht="20.100000000000001" customHeight="1" x14ac:dyDescent="0.25">
      <c r="A52" s="38" t="s">
        <v>191</v>
      </c>
      <c r="B52" s="19">
        <v>1034.2900000000002</v>
      </c>
      <c r="C52" s="140">
        <v>1471.4299999999996</v>
      </c>
      <c r="D52" s="247">
        <f t="shared" si="11"/>
        <v>2.7553200461847573E-3</v>
      </c>
      <c r="E52" s="215">
        <f t="shared" si="12"/>
        <v>4.0048597331512441E-3</v>
      </c>
      <c r="F52" s="52">
        <f t="shared" si="13"/>
        <v>0.42264741996925365</v>
      </c>
      <c r="H52" s="19">
        <v>541.95099999999979</v>
      </c>
      <c r="I52" s="140">
        <v>685.24099999999999</v>
      </c>
      <c r="J52" s="247">
        <f t="shared" si="14"/>
        <v>5.5274755826422222E-3</v>
      </c>
      <c r="K52" s="215">
        <f t="shared" si="15"/>
        <v>7.0227007311770276E-3</v>
      </c>
      <c r="L52" s="52">
        <f t="shared" si="16"/>
        <v>0.26439659674029614</v>
      </c>
      <c r="N52" s="40">
        <f t="shared" ref="N52" si="18">(H52/B52)*10</f>
        <v>5.2398360227789089</v>
      </c>
      <c r="O52" s="143">
        <f t="shared" ref="O52" si="19">(I52/C52)*10</f>
        <v>4.6569731485697599</v>
      </c>
      <c r="P52" s="52">
        <f t="shared" ref="P52" si="20">(O52-N52)/N52</f>
        <v>-0.11123685391590403</v>
      </c>
    </row>
    <row r="53" spans="1:16" ht="20.100000000000001" customHeight="1" x14ac:dyDescent="0.25">
      <c r="A53" s="38" t="s">
        <v>192</v>
      </c>
      <c r="B53" s="19">
        <v>5166.2000000000007</v>
      </c>
      <c r="C53" s="140">
        <v>1925.1299999999999</v>
      </c>
      <c r="D53" s="247">
        <f t="shared" si="11"/>
        <v>1.3762614375658367E-2</v>
      </c>
      <c r="E53" s="215">
        <f t="shared" si="12"/>
        <v>5.2397162067386524E-3</v>
      </c>
      <c r="F53" s="52">
        <f t="shared" si="13"/>
        <v>-0.62736053579032947</v>
      </c>
      <c r="H53" s="19">
        <v>1244.2619999999997</v>
      </c>
      <c r="I53" s="140">
        <v>601.66699999999992</v>
      </c>
      <c r="J53" s="247">
        <f t="shared" si="14"/>
        <v>1.2690497523594527E-2</v>
      </c>
      <c r="K53" s="215">
        <f t="shared" si="15"/>
        <v>6.1661915746796941E-3</v>
      </c>
      <c r="L53" s="52">
        <f t="shared" si="16"/>
        <v>-0.5164466969175302</v>
      </c>
      <c r="N53" s="40">
        <f t="shared" si="9"/>
        <v>2.4084665711741695</v>
      </c>
      <c r="O53" s="143">
        <f t="shared" si="10"/>
        <v>3.1253317957748306</v>
      </c>
      <c r="P53" s="52">
        <f t="shared" si="17"/>
        <v>0.29764383412271184</v>
      </c>
    </row>
    <row r="54" spans="1:16" ht="20.100000000000001" customHeight="1" x14ac:dyDescent="0.25">
      <c r="A54" s="38" t="s">
        <v>193</v>
      </c>
      <c r="B54" s="19">
        <v>958.98000000000013</v>
      </c>
      <c r="C54" s="140">
        <v>2176.3699999999994</v>
      </c>
      <c r="D54" s="247">
        <f t="shared" si="11"/>
        <v>2.5546962823678643E-3</v>
      </c>
      <c r="E54" s="215">
        <f t="shared" si="12"/>
        <v>5.9235278453194321E-3</v>
      </c>
      <c r="F54" s="52">
        <f t="shared" si="13"/>
        <v>1.2694633881832773</v>
      </c>
      <c r="H54" s="19">
        <v>380.54699999999997</v>
      </c>
      <c r="I54" s="140">
        <v>505.93000000000012</v>
      </c>
      <c r="J54" s="247">
        <f t="shared" si="14"/>
        <v>3.8812812423037329E-3</v>
      </c>
      <c r="K54" s="215">
        <f t="shared" si="15"/>
        <v>5.1850297646001842E-3</v>
      </c>
      <c r="L54" s="52">
        <f t="shared" si="16"/>
        <v>0.32948098395204839</v>
      </c>
      <c r="N54" s="40">
        <f t="shared" ref="N54" si="21">(H54/B54)*10</f>
        <v>3.968247512982543</v>
      </c>
      <c r="O54" s="143">
        <f t="shared" ref="O54" si="22">(I54/C54)*10</f>
        <v>2.3246506798016893</v>
      </c>
      <c r="P54" s="52">
        <f t="shared" ref="P54" si="23">(O54-N54)/N54</f>
        <v>-0.4141870757314538</v>
      </c>
    </row>
    <row r="55" spans="1:16" ht="20.100000000000001" customHeight="1" x14ac:dyDescent="0.25">
      <c r="A55" s="38" t="s">
        <v>194</v>
      </c>
      <c r="B55" s="19">
        <v>594.36999999999978</v>
      </c>
      <c r="C55" s="140">
        <v>1535.5800000000002</v>
      </c>
      <c r="D55" s="247">
        <f t="shared" si="11"/>
        <v>1.5833852941156091E-3</v>
      </c>
      <c r="E55" s="215">
        <f t="shared" si="12"/>
        <v>4.179459783362028E-3</v>
      </c>
      <c r="F55" s="52">
        <f t="shared" si="13"/>
        <v>1.5835422379999002</v>
      </c>
      <c r="H55" s="19">
        <v>187.00999999999996</v>
      </c>
      <c r="I55" s="140">
        <v>290.01500000000004</v>
      </c>
      <c r="J55" s="247">
        <f t="shared" si="14"/>
        <v>1.9073554780965846E-3</v>
      </c>
      <c r="K55" s="215">
        <f t="shared" si="15"/>
        <v>2.9722222583766968E-3</v>
      </c>
      <c r="L55" s="52">
        <f t="shared" si="16"/>
        <v>0.5507994224907764</v>
      </c>
      <c r="N55" s="40">
        <f t="shared" ref="N55" si="24">(H55/B55)*10</f>
        <v>3.146356646533305</v>
      </c>
      <c r="O55" s="143">
        <f t="shared" ref="O55" si="25">(I55/C55)*10</f>
        <v>1.8886349131924094</v>
      </c>
      <c r="P55" s="52">
        <f t="shared" ref="P55" si="26">(O55-N55)/N55</f>
        <v>-0.39973908702520078</v>
      </c>
    </row>
    <row r="56" spans="1:16" ht="20.100000000000001" customHeight="1" x14ac:dyDescent="0.25">
      <c r="A56" s="38" t="s">
        <v>195</v>
      </c>
      <c r="B56" s="19">
        <v>951.25000000000011</v>
      </c>
      <c r="C56" s="140">
        <v>916.82999999999993</v>
      </c>
      <c r="D56" s="247">
        <f t="shared" si="11"/>
        <v>2.5341037754723046E-3</v>
      </c>
      <c r="E56" s="215">
        <f t="shared" si="12"/>
        <v>2.4953790184684666E-3</v>
      </c>
      <c r="F56" s="52">
        <f t="shared" si="13"/>
        <v>-3.6183968462549468E-2</v>
      </c>
      <c r="H56" s="19">
        <v>323.02300000000008</v>
      </c>
      <c r="I56" s="140">
        <v>278.56399999999996</v>
      </c>
      <c r="J56" s="247">
        <f t="shared" si="14"/>
        <v>3.294581512224979E-3</v>
      </c>
      <c r="K56" s="215">
        <f t="shared" si="15"/>
        <v>2.8548665454629792E-3</v>
      </c>
      <c r="L56" s="52">
        <f t="shared" si="16"/>
        <v>-0.13763416227327499</v>
      </c>
      <c r="N56" s="40">
        <f t="shared" ref="N56" si="27">(H56/B56)*10</f>
        <v>3.395773981603154</v>
      </c>
      <c r="O56" s="143">
        <f t="shared" ref="O56" si="28">(I56/C56)*10</f>
        <v>3.0383386232998482</v>
      </c>
      <c r="P56" s="52">
        <f t="shared" ref="P56" si="29">(O56-N56)/N56</f>
        <v>-0.10525887772264504</v>
      </c>
    </row>
    <row r="57" spans="1:16" ht="20.100000000000001" customHeight="1" x14ac:dyDescent="0.25">
      <c r="A57" s="38" t="s">
        <v>196</v>
      </c>
      <c r="B57" s="19">
        <v>1315.2399999999998</v>
      </c>
      <c r="C57" s="140">
        <v>794.90999999999974</v>
      </c>
      <c r="D57" s="247">
        <f t="shared" si="11"/>
        <v>3.5037631008170231E-3</v>
      </c>
      <c r="E57" s="215">
        <f t="shared" si="12"/>
        <v>2.1635436619338025E-3</v>
      </c>
      <c r="F57" s="52">
        <f t="shared" si="13"/>
        <v>-0.39561600924546098</v>
      </c>
      <c r="H57" s="19">
        <v>358.19499999999999</v>
      </c>
      <c r="I57" s="140">
        <v>261.03499999999991</v>
      </c>
      <c r="J57" s="247">
        <f t="shared" si="14"/>
        <v>3.6533083550441487E-3</v>
      </c>
      <c r="K57" s="215">
        <f t="shared" si="15"/>
        <v>2.6752203755507843E-3</v>
      </c>
      <c r="L57" s="52">
        <f t="shared" ref="L57:L58" si="30">(I57-H57)/H57</f>
        <v>-0.27124890073842484</v>
      </c>
      <c r="N57" s="40">
        <f t="shared" ref="N57:N58" si="31">(H57/B57)*10</f>
        <v>2.7234192998996387</v>
      </c>
      <c r="O57" s="143">
        <f t="shared" ref="O57:O58" si="32">(I57/C57)*10</f>
        <v>3.2838308739354138</v>
      </c>
      <c r="P57" s="52">
        <f t="shared" ref="P57:P58" si="33">(O57-N57)/N57</f>
        <v>0.20577498810279671</v>
      </c>
    </row>
    <row r="58" spans="1:16" ht="20.100000000000001" customHeight="1" x14ac:dyDescent="0.25">
      <c r="A58" s="38" t="s">
        <v>197</v>
      </c>
      <c r="B58" s="19">
        <v>474.69</v>
      </c>
      <c r="C58" s="140">
        <v>453.93999999999994</v>
      </c>
      <c r="D58" s="247">
        <f t="shared" si="11"/>
        <v>1.264561073512692E-3</v>
      </c>
      <c r="E58" s="215">
        <f t="shared" si="12"/>
        <v>1.2355096927931847E-3</v>
      </c>
      <c r="F58" s="52">
        <f t="shared" si="13"/>
        <v>-4.3712738840085232E-2</v>
      </c>
      <c r="H58" s="19">
        <v>161.56900000000002</v>
      </c>
      <c r="I58" s="140">
        <v>167.22500000000002</v>
      </c>
      <c r="J58" s="247">
        <f t="shared" si="14"/>
        <v>1.647877211061372E-3</v>
      </c>
      <c r="K58" s="215">
        <f t="shared" si="15"/>
        <v>1.7138074484321262E-3</v>
      </c>
      <c r="L58" s="52">
        <f t="shared" si="30"/>
        <v>3.5006715397136859E-2</v>
      </c>
      <c r="N58" s="40">
        <f t="shared" si="31"/>
        <v>3.4036739767005839</v>
      </c>
      <c r="O58" s="143">
        <f t="shared" si="32"/>
        <v>3.6838568973873209</v>
      </c>
      <c r="P58" s="52">
        <f t="shared" si="33"/>
        <v>8.2317790306795965E-2</v>
      </c>
    </row>
    <row r="59" spans="1:16" ht="20.100000000000001" customHeight="1" x14ac:dyDescent="0.25">
      <c r="A59" s="38" t="s">
        <v>198</v>
      </c>
      <c r="B59" s="19">
        <v>232.63999999999996</v>
      </c>
      <c r="C59" s="140">
        <v>252.04</v>
      </c>
      <c r="D59" s="247">
        <f t="shared" si="11"/>
        <v>6.1974654646609916E-4</v>
      </c>
      <c r="E59" s="215">
        <f t="shared" si="12"/>
        <v>6.8598903593337078E-4</v>
      </c>
      <c r="F59" s="52">
        <f t="shared" si="13"/>
        <v>8.3390646492434828E-2</v>
      </c>
      <c r="H59" s="19">
        <v>141.553</v>
      </c>
      <c r="I59" s="140">
        <v>94.51400000000001</v>
      </c>
      <c r="J59" s="247">
        <f t="shared" si="14"/>
        <v>1.4437296935511784E-3</v>
      </c>
      <c r="K59" s="215">
        <f t="shared" si="15"/>
        <v>9.6862787968972331E-4</v>
      </c>
      <c r="L59" s="52">
        <f t="shared" si="16"/>
        <v>-0.33230662719970605</v>
      </c>
      <c r="N59" s="40">
        <f t="shared" si="9"/>
        <v>6.0846372077028903</v>
      </c>
      <c r="O59" s="143">
        <f t="shared" si="10"/>
        <v>3.7499603237581343</v>
      </c>
      <c r="P59" s="52">
        <f t="shared" si="17"/>
        <v>-0.38370026087819253</v>
      </c>
    </row>
    <row r="60" spans="1:16" ht="20.100000000000001" customHeight="1" x14ac:dyDescent="0.25">
      <c r="A60" s="38" t="s">
        <v>199</v>
      </c>
      <c r="B60" s="19">
        <v>187.76999999999998</v>
      </c>
      <c r="C60" s="140">
        <v>214.09</v>
      </c>
      <c r="D60" s="247">
        <f t="shared" si="11"/>
        <v>5.0021410346432014E-4</v>
      </c>
      <c r="E60" s="215">
        <f t="shared" si="12"/>
        <v>5.8269874901989904E-4</v>
      </c>
      <c r="F60" s="52">
        <f t="shared" si="13"/>
        <v>0.14017148639292765</v>
      </c>
      <c r="H60" s="19">
        <v>74.491</v>
      </c>
      <c r="I60" s="140">
        <v>84.416999999999987</v>
      </c>
      <c r="J60" s="247">
        <f t="shared" si="14"/>
        <v>7.5974983647341169E-4</v>
      </c>
      <c r="K60" s="215">
        <f t="shared" si="15"/>
        <v>8.6514865226069526E-4</v>
      </c>
      <c r="L60" s="52">
        <f t="shared" si="16"/>
        <v>0.13325099676470967</v>
      </c>
      <c r="N60" s="40">
        <f t="shared" si="9"/>
        <v>3.9671406507961873</v>
      </c>
      <c r="O60" s="143">
        <f t="shared" si="10"/>
        <v>3.9430613293474699</v>
      </c>
      <c r="P60" s="52">
        <f t="shared" si="17"/>
        <v>-6.0696918935517884E-3</v>
      </c>
    </row>
    <row r="61" spans="1:16" ht="20.100000000000001" customHeight="1" thickBot="1" x14ac:dyDescent="0.3">
      <c r="A61" s="8" t="s">
        <v>17</v>
      </c>
      <c r="B61" s="196">
        <f>B62-SUM(B39:B60)</f>
        <v>383.99000000004889</v>
      </c>
      <c r="C61" s="142">
        <f>C62-SUM(C39:C60)</f>
        <v>180.77000000001863</v>
      </c>
      <c r="D61" s="247">
        <f t="shared" si="11"/>
        <v>1.0229387739750162E-3</v>
      </c>
      <c r="E61" s="215">
        <f t="shared" si="12"/>
        <v>4.9201014928459063E-4</v>
      </c>
      <c r="F61" s="52">
        <f t="shared" si="13"/>
        <v>-0.52923253209720145</v>
      </c>
      <c r="H61" s="19">
        <f>H62-SUM(H39:H60)</f>
        <v>238.08800000001793</v>
      </c>
      <c r="I61" s="140">
        <f>I62-SUM(I39:I60)</f>
        <v>114.16399999998976</v>
      </c>
      <c r="J61" s="247">
        <f t="shared" si="14"/>
        <v>2.4283110586016464E-3</v>
      </c>
      <c r="K61" s="215">
        <f t="shared" si="15"/>
        <v>1.1700111439245787E-3</v>
      </c>
      <c r="L61" s="52">
        <f t="shared" si="16"/>
        <v>-0.52049662309742128</v>
      </c>
      <c r="N61" s="40">
        <f t="shared" si="9"/>
        <v>6.2003698012965858</v>
      </c>
      <c r="O61" s="143">
        <f t="shared" si="10"/>
        <v>6.3154284449841223</v>
      </c>
      <c r="P61" s="52">
        <f t="shared" si="17"/>
        <v>1.855673893248691E-2</v>
      </c>
    </row>
    <row r="62" spans="1:16" s="1" customFormat="1" ht="26.25" customHeight="1" thickBot="1" x14ac:dyDescent="0.3">
      <c r="A62" s="12" t="s">
        <v>18</v>
      </c>
      <c r="B62" s="17">
        <v>375379.26000000007</v>
      </c>
      <c r="C62" s="145">
        <v>367411.12</v>
      </c>
      <c r="D62" s="253">
        <f>SUM(D39:D61)</f>
        <v>0.99999999999999989</v>
      </c>
      <c r="E62" s="254">
        <f>SUM(E39:E61)</f>
        <v>1.0000000000000002</v>
      </c>
      <c r="F62" s="57">
        <f t="shared" si="13"/>
        <v>-2.1226905290399025E-2</v>
      </c>
      <c r="H62" s="17">
        <v>98046.747000000047</v>
      </c>
      <c r="I62" s="145">
        <v>97575.138999999981</v>
      </c>
      <c r="J62" s="253">
        <f t="shared" si="14"/>
        <v>1</v>
      </c>
      <c r="K62" s="254">
        <f t="shared" si="15"/>
        <v>1</v>
      </c>
      <c r="L62" s="57">
        <f t="shared" si="16"/>
        <v>-4.8100320962210551E-3</v>
      </c>
      <c r="N62" s="37">
        <f t="shared" si="9"/>
        <v>2.6119383100707276</v>
      </c>
      <c r="O62" s="150">
        <f t="shared" si="10"/>
        <v>2.655748116714594</v>
      </c>
      <c r="P62" s="57">
        <f t="shared" si="17"/>
        <v>1.6772910169796488E-2</v>
      </c>
    </row>
    <row r="64" spans="1:16" ht="15.75" thickBot="1" x14ac:dyDescent="0.3"/>
    <row r="65" spans="1:16" x14ac:dyDescent="0.25">
      <c r="A65" s="375" t="s">
        <v>15</v>
      </c>
      <c r="B65" s="363" t="s">
        <v>1</v>
      </c>
      <c r="C65" s="361"/>
      <c r="D65" s="363" t="s">
        <v>104</v>
      </c>
      <c r="E65" s="361"/>
      <c r="F65" s="130" t="s">
        <v>0</v>
      </c>
      <c r="H65" s="373" t="s">
        <v>19</v>
      </c>
      <c r="I65" s="374"/>
      <c r="J65" s="363" t="s">
        <v>104</v>
      </c>
      <c r="K65" s="364"/>
      <c r="L65" s="130" t="s">
        <v>0</v>
      </c>
      <c r="N65" s="371" t="s">
        <v>22</v>
      </c>
      <c r="O65" s="361"/>
      <c r="P65" s="130" t="s">
        <v>0</v>
      </c>
    </row>
    <row r="66" spans="1:16" x14ac:dyDescent="0.25">
      <c r="A66" s="376"/>
      <c r="B66" s="366" t="str">
        <f>B37</f>
        <v>jan-mar</v>
      </c>
      <c r="C66" s="368"/>
      <c r="D66" s="366" t="str">
        <f>B66</f>
        <v>jan-mar</v>
      </c>
      <c r="E66" s="368"/>
      <c r="F66" s="131" t="str">
        <f>F37</f>
        <v>2025 / 2024</v>
      </c>
      <c r="H66" s="369" t="str">
        <f>B66</f>
        <v>jan-mar</v>
      </c>
      <c r="I66" s="368"/>
      <c r="J66" s="366" t="str">
        <f>B66</f>
        <v>jan-mar</v>
      </c>
      <c r="K66" s="367"/>
      <c r="L66" s="131" t="str">
        <f>F66</f>
        <v>2025 / 2024</v>
      </c>
      <c r="N66" s="369" t="str">
        <f>B66</f>
        <v>jan-mar</v>
      </c>
      <c r="O66" s="367"/>
      <c r="P66" s="131" t="str">
        <f>L66</f>
        <v>2025 / 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1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"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 x14ac:dyDescent="0.25">
      <c r="A68" s="38" t="s">
        <v>165</v>
      </c>
      <c r="B68" s="39">
        <v>59402.859999999964</v>
      </c>
      <c r="C68" s="147">
        <v>59101.96</v>
      </c>
      <c r="D68" s="247">
        <f>B68/$B$96</f>
        <v>0.14433761869071479</v>
      </c>
      <c r="E68" s="246">
        <f>C68/$C$96</f>
        <v>0.13516595518978652</v>
      </c>
      <c r="F68" s="61">
        <f>(C68-B68)/B68</f>
        <v>-5.065412675416053E-3</v>
      </c>
      <c r="H68" s="19">
        <v>23746.177999999996</v>
      </c>
      <c r="I68" s="147">
        <v>23977.966999999993</v>
      </c>
      <c r="J68" s="245">
        <f>H68/$H$96</f>
        <v>0.20376989850145202</v>
      </c>
      <c r="K68" s="246">
        <f>I68/$I$96</f>
        <v>0.19931065582580784</v>
      </c>
      <c r="L68" s="58">
        <f>(I68-H68)/H68</f>
        <v>9.7611076611990814E-3</v>
      </c>
      <c r="N68" s="41">
        <f t="shared" ref="N68:N96" si="34">(H68/B68)*10</f>
        <v>3.9974805926852697</v>
      </c>
      <c r="O68" s="149">
        <f t="shared" ref="O68:O96" si="35">(I68/C68)*10</f>
        <v>4.0570510690339194</v>
      </c>
      <c r="P68" s="61">
        <f>(O68-N68)/N68</f>
        <v>1.4902005142352388E-2</v>
      </c>
    </row>
    <row r="69" spans="1:16" ht="20.100000000000001" customHeight="1" x14ac:dyDescent="0.25">
      <c r="A69" s="38" t="s">
        <v>166</v>
      </c>
      <c r="B69" s="19">
        <v>60278.329999999987</v>
      </c>
      <c r="C69" s="140">
        <v>57538.44</v>
      </c>
      <c r="D69" s="247">
        <f t="shared" ref="D69:D95" si="36">B69/$B$96</f>
        <v>0.14646484379460986</v>
      </c>
      <c r="E69" s="215">
        <f t="shared" ref="E69:E95" si="37">C69/$C$96</f>
        <v>0.13159019096372135</v>
      </c>
      <c r="F69" s="52">
        <f t="shared" ref="F69:F96" si="38">(C69-B69)/B69</f>
        <v>-4.5453979896257671E-2</v>
      </c>
      <c r="H69" s="19">
        <v>18328.297999999999</v>
      </c>
      <c r="I69" s="140">
        <v>18093.642000000003</v>
      </c>
      <c r="J69" s="214">
        <f t="shared" ref="J69:J96" si="39">H69/$H$96</f>
        <v>0.15727817011918155</v>
      </c>
      <c r="K69" s="215">
        <f t="shared" ref="K69:K96" si="40">I69/$I$96</f>
        <v>0.15039872451644393</v>
      </c>
      <c r="L69" s="59">
        <f t="shared" ref="L69:L96" si="41">(I69-H69)/H69</f>
        <v>-1.2802934565991639E-2</v>
      </c>
      <c r="N69" s="40">
        <f t="shared" si="34"/>
        <v>3.0406114436149778</v>
      </c>
      <c r="O69" s="143">
        <f t="shared" si="35"/>
        <v>3.1446181022634612</v>
      </c>
      <c r="P69" s="52">
        <f t="shared" ref="P69:P96" si="42">(O69-N69)/N69</f>
        <v>3.4205836746055922E-2</v>
      </c>
    </row>
    <row r="70" spans="1:16" ht="20.100000000000001" customHeight="1" x14ac:dyDescent="0.25">
      <c r="A70" s="38" t="s">
        <v>167</v>
      </c>
      <c r="B70" s="19">
        <v>41561.799999999996</v>
      </c>
      <c r="C70" s="140">
        <v>41059.179999999993</v>
      </c>
      <c r="D70" s="247">
        <f t="shared" si="36"/>
        <v>0.10098724607703657</v>
      </c>
      <c r="E70" s="215">
        <f t="shared" si="37"/>
        <v>9.3902186729668158E-2</v>
      </c>
      <c r="F70" s="52">
        <f t="shared" si="38"/>
        <v>-1.2093316458863732E-2</v>
      </c>
      <c r="H70" s="19">
        <v>13659.932000000003</v>
      </c>
      <c r="I70" s="140">
        <v>14087.440000000004</v>
      </c>
      <c r="J70" s="214">
        <f t="shared" si="39"/>
        <v>0.11721814589180361</v>
      </c>
      <c r="K70" s="215">
        <f t="shared" si="40"/>
        <v>0.11709820541944695</v>
      </c>
      <c r="L70" s="59">
        <f t="shared" si="41"/>
        <v>3.129649547303761E-2</v>
      </c>
      <c r="N70" s="40">
        <f t="shared" si="34"/>
        <v>3.2866555346496069</v>
      </c>
      <c r="O70" s="143">
        <f t="shared" si="35"/>
        <v>3.4310086075757007</v>
      </c>
      <c r="P70" s="52">
        <f t="shared" si="42"/>
        <v>4.3920962024845536E-2</v>
      </c>
    </row>
    <row r="71" spans="1:16" ht="20.100000000000001" customHeight="1" x14ac:dyDescent="0.25">
      <c r="A71" s="38" t="s">
        <v>169</v>
      </c>
      <c r="B71" s="19">
        <v>65689.029999999984</v>
      </c>
      <c r="C71" s="140">
        <v>97305.72</v>
      </c>
      <c r="D71" s="247">
        <f t="shared" si="36"/>
        <v>0.15961181270233332</v>
      </c>
      <c r="E71" s="215">
        <f t="shared" si="37"/>
        <v>0.22253780736256318</v>
      </c>
      <c r="F71" s="52">
        <f t="shared" si="38"/>
        <v>0.481308522899486</v>
      </c>
      <c r="H71" s="19">
        <v>7458.9030000000012</v>
      </c>
      <c r="I71" s="140">
        <v>11297.815000000006</v>
      </c>
      <c r="J71" s="214">
        <f t="shared" si="39"/>
        <v>6.4006085831672638E-2</v>
      </c>
      <c r="K71" s="215">
        <f t="shared" si="40"/>
        <v>9.3910168324472673E-2</v>
      </c>
      <c r="L71" s="59">
        <f t="shared" si="41"/>
        <v>0.51467514727031627</v>
      </c>
      <c r="N71" s="40">
        <f t="shared" si="34"/>
        <v>1.1354868537410283</v>
      </c>
      <c r="O71" s="143">
        <f t="shared" si="35"/>
        <v>1.1610638100206243</v>
      </c>
      <c r="P71" s="52">
        <f t="shared" si="42"/>
        <v>2.2525101189264284E-2</v>
      </c>
    </row>
    <row r="72" spans="1:16" ht="20.100000000000001" customHeight="1" x14ac:dyDescent="0.25">
      <c r="A72" s="38" t="s">
        <v>170</v>
      </c>
      <c r="B72" s="19">
        <v>27732.799999999999</v>
      </c>
      <c r="C72" s="140">
        <v>27386.30000000001</v>
      </c>
      <c r="D72" s="247">
        <f t="shared" si="36"/>
        <v>6.7385413961985288E-2</v>
      </c>
      <c r="E72" s="215">
        <f t="shared" si="37"/>
        <v>6.2632362761134347E-2</v>
      </c>
      <c r="F72" s="52">
        <f t="shared" si="38"/>
        <v>-1.2494230658281497E-2</v>
      </c>
      <c r="H72" s="19">
        <v>11257.593000000001</v>
      </c>
      <c r="I72" s="140">
        <v>11106.39</v>
      </c>
      <c r="J72" s="214">
        <f t="shared" si="39"/>
        <v>9.660327581898262E-2</v>
      </c>
      <c r="K72" s="215">
        <f t="shared" si="40"/>
        <v>9.2318997467850147E-2</v>
      </c>
      <c r="L72" s="59">
        <f t="shared" si="41"/>
        <v>-1.3431201501066997E-2</v>
      </c>
      <c r="N72" s="40">
        <f t="shared" si="34"/>
        <v>4.0593063087751693</v>
      </c>
      <c r="O72" s="143">
        <f t="shared" si="35"/>
        <v>4.0554547346666014</v>
      </c>
      <c r="P72" s="52">
        <f t="shared" si="42"/>
        <v>-9.4882568980856155E-4</v>
      </c>
    </row>
    <row r="73" spans="1:16" ht="20.100000000000001" customHeight="1" x14ac:dyDescent="0.25">
      <c r="A73" s="38" t="s">
        <v>174</v>
      </c>
      <c r="B73" s="19">
        <v>21499.689999999988</v>
      </c>
      <c r="C73" s="140">
        <v>21296.819999999992</v>
      </c>
      <c r="D73" s="247">
        <f t="shared" si="36"/>
        <v>5.2240145629159504E-2</v>
      </c>
      <c r="E73" s="215">
        <f t="shared" si="37"/>
        <v>4.8705745423754956E-2</v>
      </c>
      <c r="F73" s="52">
        <f t="shared" si="38"/>
        <v>-9.4359500067208151E-3</v>
      </c>
      <c r="H73" s="19">
        <v>7711.9529999999986</v>
      </c>
      <c r="I73" s="140">
        <v>7936.8209999999972</v>
      </c>
      <c r="J73" s="214">
        <f t="shared" si="39"/>
        <v>6.6177549922264045E-2</v>
      </c>
      <c r="K73" s="215">
        <f t="shared" si="40"/>
        <v>6.5972774033847159E-2</v>
      </c>
      <c r="L73" s="59">
        <f t="shared" si="41"/>
        <v>2.9158372723485038E-2</v>
      </c>
      <c r="N73" s="40">
        <f t="shared" si="34"/>
        <v>3.5870066033510266</v>
      </c>
      <c r="O73" s="143">
        <f t="shared" si="35"/>
        <v>3.7267634322870742</v>
      </c>
      <c r="P73" s="52">
        <f t="shared" si="42"/>
        <v>3.896196589253139E-2</v>
      </c>
    </row>
    <row r="74" spans="1:16" ht="20.100000000000001" customHeight="1" x14ac:dyDescent="0.25">
      <c r="A74" s="38" t="s">
        <v>176</v>
      </c>
      <c r="B74" s="19">
        <v>41252.19</v>
      </c>
      <c r="C74" s="140">
        <v>26896.660000000007</v>
      </c>
      <c r="D74" s="247">
        <f t="shared" si="36"/>
        <v>0.1002349528352157</v>
      </c>
      <c r="E74" s="215">
        <f t="shared" si="37"/>
        <v>6.1512557964489241E-2</v>
      </c>
      <c r="F74" s="52">
        <f t="shared" si="38"/>
        <v>-0.34799437314721943</v>
      </c>
      <c r="H74" s="19">
        <v>8830.2870000000003</v>
      </c>
      <c r="I74" s="140">
        <v>5909.8369999999995</v>
      </c>
      <c r="J74" s="214">
        <f t="shared" si="39"/>
        <v>7.5774159771256303E-2</v>
      </c>
      <c r="K74" s="215">
        <f t="shared" si="40"/>
        <v>4.9123993218175045E-2</v>
      </c>
      <c r="L74" s="59">
        <f t="shared" si="41"/>
        <v>-0.33073103965929995</v>
      </c>
      <c r="N74" s="40">
        <f t="shared" si="34"/>
        <v>2.1405619919815164</v>
      </c>
      <c r="O74" s="143">
        <f t="shared" si="35"/>
        <v>2.1972382444511691</v>
      </c>
      <c r="P74" s="52">
        <f t="shared" si="42"/>
        <v>2.6477276846902962E-2</v>
      </c>
    </row>
    <row r="75" spans="1:16" ht="20.100000000000001" customHeight="1" x14ac:dyDescent="0.25">
      <c r="A75" s="38" t="s">
        <v>180</v>
      </c>
      <c r="B75" s="19">
        <v>1102.3599999999999</v>
      </c>
      <c r="C75" s="140">
        <v>1328.57</v>
      </c>
      <c r="D75" s="247">
        <f t="shared" si="36"/>
        <v>2.6785245245750195E-3</v>
      </c>
      <c r="E75" s="215">
        <f t="shared" si="37"/>
        <v>3.0384344797785841E-3</v>
      </c>
      <c r="F75" s="52">
        <f t="shared" si="38"/>
        <v>0.20520519612467802</v>
      </c>
      <c r="H75" s="19">
        <v>2756.7800000000007</v>
      </c>
      <c r="I75" s="140">
        <v>3490.5120000000002</v>
      </c>
      <c r="J75" s="214">
        <f t="shared" si="39"/>
        <v>2.3656387179058165E-2</v>
      </c>
      <c r="K75" s="215">
        <f t="shared" si="40"/>
        <v>2.9013979203818756E-2</v>
      </c>
      <c r="L75" s="59">
        <f t="shared" si="41"/>
        <v>0.26615544221882026</v>
      </c>
      <c r="N75" s="40">
        <f t="shared" si="34"/>
        <v>25.00798287310861</v>
      </c>
      <c r="O75" s="143">
        <f t="shared" si="35"/>
        <v>26.272699217956152</v>
      </c>
      <c r="P75" s="52">
        <f t="shared" si="42"/>
        <v>5.0572505238217651E-2</v>
      </c>
    </row>
    <row r="76" spans="1:16" ht="20.100000000000001" customHeight="1" x14ac:dyDescent="0.25">
      <c r="A76" s="38" t="s">
        <v>181</v>
      </c>
      <c r="B76" s="19">
        <v>9386.14</v>
      </c>
      <c r="C76" s="140">
        <v>9028.7400000000034</v>
      </c>
      <c r="D76" s="247">
        <f t="shared" si="36"/>
        <v>2.2806529791623946E-2</v>
      </c>
      <c r="E76" s="215">
        <f t="shared" si="37"/>
        <v>2.0648693651788091E-2</v>
      </c>
      <c r="F76" s="52">
        <f t="shared" si="38"/>
        <v>-3.8077420537089367E-2</v>
      </c>
      <c r="H76" s="19">
        <v>2940.9919999999993</v>
      </c>
      <c r="I76" s="140">
        <v>3034.6369999999993</v>
      </c>
      <c r="J76" s="214">
        <f t="shared" si="39"/>
        <v>2.5237140955213185E-2</v>
      </c>
      <c r="K76" s="215">
        <f t="shared" si="40"/>
        <v>2.5224636044551319E-2</v>
      </c>
      <c r="L76" s="59">
        <f t="shared" si="41"/>
        <v>3.1841297086153242E-2</v>
      </c>
      <c r="N76" s="40">
        <f t="shared" si="34"/>
        <v>3.1333348959210063</v>
      </c>
      <c r="O76" s="143">
        <f t="shared" si="35"/>
        <v>3.3610858214989001</v>
      </c>
      <c r="P76" s="52">
        <f t="shared" si="42"/>
        <v>7.2686429361375079E-2</v>
      </c>
    </row>
    <row r="77" spans="1:16" ht="20.100000000000001" customHeight="1" x14ac:dyDescent="0.25">
      <c r="A77" s="38" t="s">
        <v>183</v>
      </c>
      <c r="B77" s="19">
        <v>5060.49</v>
      </c>
      <c r="C77" s="140">
        <v>5744.0899999999974</v>
      </c>
      <c r="D77" s="247">
        <f t="shared" si="36"/>
        <v>1.2296025410361988E-2</v>
      </c>
      <c r="E77" s="215">
        <f t="shared" si="37"/>
        <v>1.3136711735889987E-2</v>
      </c>
      <c r="F77" s="52">
        <f t="shared" si="38"/>
        <v>0.13508573280453032</v>
      </c>
      <c r="H77" s="19">
        <v>2120.9789999999998</v>
      </c>
      <c r="I77" s="140">
        <v>2333.6830000000009</v>
      </c>
      <c r="J77" s="214">
        <f t="shared" si="39"/>
        <v>1.8200473168933175E-2</v>
      </c>
      <c r="K77" s="215">
        <f t="shared" si="40"/>
        <v>1.9398137015516747E-2</v>
      </c>
      <c r="L77" s="59">
        <f t="shared" si="41"/>
        <v>0.10028576426263584</v>
      </c>
      <c r="N77" s="40">
        <f t="shared" si="34"/>
        <v>4.1912522305152269</v>
      </c>
      <c r="O77" s="143">
        <f t="shared" si="35"/>
        <v>4.0627549359428592</v>
      </c>
      <c r="P77" s="52">
        <f t="shared" si="42"/>
        <v>-3.0658449433517303E-2</v>
      </c>
    </row>
    <row r="78" spans="1:16" ht="20.100000000000001" customHeight="1" x14ac:dyDescent="0.25">
      <c r="A78" s="38" t="s">
        <v>185</v>
      </c>
      <c r="B78" s="19">
        <v>18542.16</v>
      </c>
      <c r="C78" s="140">
        <v>23198.65</v>
      </c>
      <c r="D78" s="247">
        <f t="shared" si="36"/>
        <v>4.5053911878691122E-2</v>
      </c>
      <c r="E78" s="215">
        <f t="shared" si="37"/>
        <v>5.305522331854208E-2</v>
      </c>
      <c r="F78" s="52">
        <f t="shared" si="38"/>
        <v>0.25112985757862094</v>
      </c>
      <c r="H78" s="19">
        <v>1347.5239999999997</v>
      </c>
      <c r="I78" s="140">
        <v>1930.5460000000007</v>
      </c>
      <c r="J78" s="214">
        <f t="shared" si="39"/>
        <v>1.1563327315590349E-2</v>
      </c>
      <c r="K78" s="215">
        <f t="shared" si="40"/>
        <v>1.6047164856048485E-2</v>
      </c>
      <c r="L78" s="59">
        <f t="shared" si="41"/>
        <v>0.43266168172143965</v>
      </c>
      <c r="N78" s="40">
        <f t="shared" si="34"/>
        <v>0.72673518079878485</v>
      </c>
      <c r="O78" s="143">
        <f t="shared" si="35"/>
        <v>0.83218032083763527</v>
      </c>
      <c r="P78" s="52">
        <f t="shared" si="42"/>
        <v>0.14509431058910796</v>
      </c>
    </row>
    <row r="79" spans="1:16" ht="20.100000000000001" customHeight="1" x14ac:dyDescent="0.25">
      <c r="A79" s="38" t="s">
        <v>186</v>
      </c>
      <c r="B79" s="19">
        <v>7406.0199999999995</v>
      </c>
      <c r="C79" s="140">
        <v>12455.440000000006</v>
      </c>
      <c r="D79" s="247">
        <f t="shared" si="36"/>
        <v>1.7995215899971957E-2</v>
      </c>
      <c r="E79" s="215">
        <f t="shared" si="37"/>
        <v>2.8485543371304021E-2</v>
      </c>
      <c r="F79" s="52">
        <f t="shared" si="38"/>
        <v>0.68179940102781345</v>
      </c>
      <c r="H79" s="19">
        <v>877.44699999999989</v>
      </c>
      <c r="I79" s="140">
        <v>1395.1109999999999</v>
      </c>
      <c r="J79" s="214">
        <f t="shared" si="39"/>
        <v>7.529518482107039E-3</v>
      </c>
      <c r="K79" s="215">
        <f t="shared" si="40"/>
        <v>1.1596499751617752E-2</v>
      </c>
      <c r="L79" s="59">
        <f t="shared" si="41"/>
        <v>0.58996611761166207</v>
      </c>
      <c r="N79" s="40">
        <f t="shared" si="34"/>
        <v>1.1847753584246328</v>
      </c>
      <c r="O79" s="143">
        <f t="shared" si="35"/>
        <v>1.1200816671269735</v>
      </c>
      <c r="P79" s="52">
        <f t="shared" si="42"/>
        <v>-5.4604183685657399E-2</v>
      </c>
    </row>
    <row r="80" spans="1:16" ht="20.100000000000001" customHeight="1" x14ac:dyDescent="0.25">
      <c r="A80" s="38" t="s">
        <v>187</v>
      </c>
      <c r="B80" s="19">
        <v>3911.4</v>
      </c>
      <c r="C80" s="140">
        <v>6066.58</v>
      </c>
      <c r="D80" s="247">
        <f t="shared" si="36"/>
        <v>9.5039558995452782E-3</v>
      </c>
      <c r="E80" s="215">
        <f t="shared" si="37"/>
        <v>1.3874245125462085E-2</v>
      </c>
      <c r="F80" s="52">
        <f t="shared" si="38"/>
        <v>0.55099964207189234</v>
      </c>
      <c r="H80" s="19">
        <v>1022.7189999999997</v>
      </c>
      <c r="I80" s="140">
        <v>1385.5619999999999</v>
      </c>
      <c r="J80" s="214">
        <f t="shared" si="39"/>
        <v>8.7761216489452096E-3</v>
      </c>
      <c r="K80" s="215">
        <f t="shared" si="40"/>
        <v>1.1517126156163199E-2</v>
      </c>
      <c r="L80" s="59">
        <f t="shared" si="41"/>
        <v>0.35478269201999796</v>
      </c>
      <c r="N80" s="40">
        <f t="shared" si="34"/>
        <v>2.6147134018509988</v>
      </c>
      <c r="O80" s="143">
        <f t="shared" si="35"/>
        <v>2.2839260341081795</v>
      </c>
      <c r="P80" s="52">
        <f t="shared" si="42"/>
        <v>-0.12650999054376263</v>
      </c>
    </row>
    <row r="81" spans="1:16" ht="20.100000000000001" customHeight="1" x14ac:dyDescent="0.25">
      <c r="A81" s="38" t="s">
        <v>188</v>
      </c>
      <c r="B81" s="19">
        <v>5339.6900000000014</v>
      </c>
      <c r="C81" s="140">
        <v>3142.21</v>
      </c>
      <c r="D81" s="247">
        <f t="shared" si="36"/>
        <v>1.2974428152897411E-2</v>
      </c>
      <c r="E81" s="215">
        <f t="shared" si="37"/>
        <v>7.1862221837803537E-3</v>
      </c>
      <c r="F81" s="52">
        <f t="shared" ref="F81:F86" si="43">(C81-B81)/B81</f>
        <v>-0.41153699933891308</v>
      </c>
      <c r="H81" s="19">
        <v>2031.4840000000002</v>
      </c>
      <c r="I81" s="140">
        <v>1373.413</v>
      </c>
      <c r="J81" s="214">
        <f t="shared" si="39"/>
        <v>1.7432501705635484E-2</v>
      </c>
      <c r="K81" s="215">
        <f t="shared" si="40"/>
        <v>1.1416140732435336E-2</v>
      </c>
      <c r="L81" s="59">
        <f>(I81-H81)/H81</f>
        <v>-0.32393609794613204</v>
      </c>
      <c r="N81" s="40">
        <f t="shared" si="34"/>
        <v>3.8044980139296469</v>
      </c>
      <c r="O81" s="143">
        <f t="shared" si="35"/>
        <v>4.3708504523886056</v>
      </c>
      <c r="P81" s="52">
        <f>(O81-N81)/N81</f>
        <v>0.14886390698203469</v>
      </c>
    </row>
    <row r="82" spans="1:16" ht="20.100000000000001" customHeight="1" x14ac:dyDescent="0.25">
      <c r="A82" s="38" t="s">
        <v>200</v>
      </c>
      <c r="B82" s="19">
        <v>3264.3100000000009</v>
      </c>
      <c r="C82" s="140">
        <v>2991.4800000000005</v>
      </c>
      <c r="D82" s="247">
        <f t="shared" si="36"/>
        <v>7.9316506321124546E-3</v>
      </c>
      <c r="E82" s="215">
        <f t="shared" si="37"/>
        <v>6.8415032535493348E-3</v>
      </c>
      <c r="F82" s="52">
        <f>(C82-B82)/B82</f>
        <v>-8.3579684527511272E-2</v>
      </c>
      <c r="H82" s="19">
        <v>1353.646</v>
      </c>
      <c r="I82" s="140">
        <v>1209.375</v>
      </c>
      <c r="J82" s="214">
        <f t="shared" si="39"/>
        <v>1.1615861214671959E-2</v>
      </c>
      <c r="K82" s="215">
        <f t="shared" si="40"/>
        <v>1.0052617237705617E-2</v>
      </c>
      <c r="L82" s="59">
        <f>(I82-H82)/H82</f>
        <v>-0.10657956363776051</v>
      </c>
      <c r="N82" s="40">
        <f t="shared" si="34"/>
        <v>4.1468059099779113</v>
      </c>
      <c r="O82" s="143">
        <f t="shared" si="35"/>
        <v>4.0427313570540333</v>
      </c>
      <c r="P82" s="52">
        <f>(O82-N82)/N82</f>
        <v>-2.5097522088858119E-2</v>
      </c>
    </row>
    <row r="83" spans="1:16" ht="20.100000000000001" customHeight="1" x14ac:dyDescent="0.25">
      <c r="A83" s="38" t="s">
        <v>201</v>
      </c>
      <c r="B83" s="19">
        <v>1850.4999999999998</v>
      </c>
      <c r="C83" s="140">
        <v>1384.9000000000003</v>
      </c>
      <c r="D83" s="247">
        <f t="shared" si="36"/>
        <v>4.4963620166969713E-3</v>
      </c>
      <c r="E83" s="215">
        <f t="shared" si="37"/>
        <v>3.1672609731104584E-3</v>
      </c>
      <c r="F83" s="52">
        <f>(C83-B83)/B83</f>
        <v>-0.25160767360172898</v>
      </c>
      <c r="H83" s="19">
        <v>1409.2009999999998</v>
      </c>
      <c r="I83" s="140">
        <v>1111.4840000000004</v>
      </c>
      <c r="J83" s="214">
        <f t="shared" si="39"/>
        <v>1.2092587899330355E-2</v>
      </c>
      <c r="K83" s="215">
        <f t="shared" si="40"/>
        <v>9.2389235909738441E-3</v>
      </c>
      <c r="L83" s="59">
        <f>(I83-H83)/H83</f>
        <v>-0.21126652620882291</v>
      </c>
      <c r="N83" s="40">
        <f t="shared" si="34"/>
        <v>7.6152445285058086</v>
      </c>
      <c r="O83" s="143">
        <f t="shared" si="35"/>
        <v>8.0257347100873719</v>
      </c>
      <c r="P83" s="52">
        <f>(O83-N83)/N83</f>
        <v>5.3903742689416417E-2</v>
      </c>
    </row>
    <row r="84" spans="1:16" ht="20.100000000000001" customHeight="1" x14ac:dyDescent="0.25">
      <c r="A84" s="38" t="s">
        <v>202</v>
      </c>
      <c r="B84" s="19">
        <v>791.42999999999972</v>
      </c>
      <c r="C84" s="140">
        <v>1151.1199999999999</v>
      </c>
      <c r="D84" s="247">
        <f t="shared" si="36"/>
        <v>1.9230239345444384E-3</v>
      </c>
      <c r="E84" s="215">
        <f t="shared" si="37"/>
        <v>2.6326070123235683E-3</v>
      </c>
      <c r="F84" s="52">
        <f t="shared" si="43"/>
        <v>0.4544811290954352</v>
      </c>
      <c r="H84" s="19">
        <v>597.47699999999986</v>
      </c>
      <c r="I84" s="140">
        <v>898.70800000000031</v>
      </c>
      <c r="J84" s="214">
        <f t="shared" si="39"/>
        <v>5.1270493991476028E-3</v>
      </c>
      <c r="K84" s="215">
        <f t="shared" si="40"/>
        <v>7.4702780630192802E-3</v>
      </c>
      <c r="L84" s="59">
        <f t="shared" si="41"/>
        <v>0.50417170870175843</v>
      </c>
      <c r="N84" s="40">
        <f t="shared" si="34"/>
        <v>7.5493347484932354</v>
      </c>
      <c r="O84" s="143">
        <f t="shared" si="35"/>
        <v>7.8072485926749637</v>
      </c>
      <c r="P84" s="52">
        <f t="shared" si="42"/>
        <v>3.4163784329898091E-2</v>
      </c>
    </row>
    <row r="85" spans="1:16" ht="20.100000000000001" customHeight="1" x14ac:dyDescent="0.25">
      <c r="A85" s="38" t="s">
        <v>203</v>
      </c>
      <c r="B85" s="19">
        <v>1875.7299999999998</v>
      </c>
      <c r="C85" s="140">
        <v>2795.2799999999997</v>
      </c>
      <c r="D85" s="247">
        <f t="shared" si="36"/>
        <v>4.5576661040686358E-3</v>
      </c>
      <c r="E85" s="215">
        <f t="shared" si="37"/>
        <v>6.3927946082144556E-3</v>
      </c>
      <c r="F85" s="52">
        <f t="shared" si="43"/>
        <v>0.4902358015279385</v>
      </c>
      <c r="H85" s="19">
        <v>590.68299999999999</v>
      </c>
      <c r="I85" s="140">
        <v>838.90799999999979</v>
      </c>
      <c r="J85" s="214">
        <f t="shared" si="39"/>
        <v>5.0687489564229327E-3</v>
      </c>
      <c r="K85" s="215">
        <f t="shared" si="40"/>
        <v>6.9732060127331401E-3</v>
      </c>
      <c r="L85" s="59">
        <f t="shared" si="41"/>
        <v>0.42023386486491027</v>
      </c>
      <c r="N85" s="40">
        <f t="shared" si="34"/>
        <v>3.1490832902390005</v>
      </c>
      <c r="O85" s="143">
        <f t="shared" si="35"/>
        <v>3.0011590967631148</v>
      </c>
      <c r="P85" s="52">
        <f t="shared" si="42"/>
        <v>-4.6973731668005184E-2</v>
      </c>
    </row>
    <row r="86" spans="1:16" ht="20.100000000000001" customHeight="1" x14ac:dyDescent="0.25">
      <c r="A86" s="38" t="s">
        <v>204</v>
      </c>
      <c r="B86" s="19">
        <v>2507.6299999999992</v>
      </c>
      <c r="C86" s="140">
        <v>2713.8399999999997</v>
      </c>
      <c r="D86" s="247">
        <f t="shared" si="36"/>
        <v>6.0930625689974731E-3</v>
      </c>
      <c r="E86" s="215">
        <f t="shared" si="37"/>
        <v>6.2065416414658703E-3</v>
      </c>
      <c r="F86" s="52">
        <f t="shared" si="43"/>
        <v>8.2233024808285329E-2</v>
      </c>
      <c r="H86" s="19">
        <v>748.82100000000003</v>
      </c>
      <c r="I86" s="140">
        <v>816.98899999999992</v>
      </c>
      <c r="J86" s="214">
        <f t="shared" si="39"/>
        <v>6.4257574067606094E-3</v>
      </c>
      <c r="K86" s="215">
        <f t="shared" si="40"/>
        <v>6.7910099881474915E-3</v>
      </c>
      <c r="L86" s="59">
        <f t="shared" si="41"/>
        <v>9.1033771755866744E-2</v>
      </c>
      <c r="N86" s="40">
        <f t="shared" si="34"/>
        <v>2.9861702085235868</v>
      </c>
      <c r="O86" s="143">
        <f t="shared" si="35"/>
        <v>3.0104538218907528</v>
      </c>
      <c r="P86" s="52">
        <f t="shared" si="42"/>
        <v>8.1320258630442344E-3</v>
      </c>
    </row>
    <row r="87" spans="1:16" ht="20.100000000000001" customHeight="1" x14ac:dyDescent="0.25">
      <c r="A87" s="38" t="s">
        <v>205</v>
      </c>
      <c r="B87" s="19">
        <v>9323.3200000000015</v>
      </c>
      <c r="C87" s="140">
        <v>10615.64</v>
      </c>
      <c r="D87" s="247">
        <f t="shared" si="36"/>
        <v>2.2653889174553483E-2</v>
      </c>
      <c r="E87" s="215">
        <f t="shared" si="37"/>
        <v>2.4277927847924253E-2</v>
      </c>
      <c r="F87" s="52">
        <f t="shared" ref="F87:F88" si="44">(C87-B87)/B87</f>
        <v>0.13861156755318896</v>
      </c>
      <c r="H87" s="19">
        <v>540.12900000000002</v>
      </c>
      <c r="I87" s="140">
        <v>769.80900000000042</v>
      </c>
      <c r="J87" s="214">
        <f t="shared" si="39"/>
        <v>4.6349366836082335E-3</v>
      </c>
      <c r="K87" s="215">
        <f t="shared" si="40"/>
        <v>6.398838427403351E-3</v>
      </c>
      <c r="L87" s="59">
        <f t="shared" ref="L87:L88" si="45">(I87-H87)/H87</f>
        <v>0.42523175019301018</v>
      </c>
      <c r="N87" s="40">
        <f t="shared" si="34"/>
        <v>0.5793311824543188</v>
      </c>
      <c r="O87" s="143">
        <f t="shared" si="35"/>
        <v>0.7251649453071134</v>
      </c>
      <c r="P87" s="52">
        <f t="shared" ref="P87:P88" si="46">(O87-N87)/N87</f>
        <v>0.25172779796691475</v>
      </c>
    </row>
    <row r="88" spans="1:16" ht="20.100000000000001" customHeight="1" x14ac:dyDescent="0.25">
      <c r="A88" s="38" t="s">
        <v>206</v>
      </c>
      <c r="B88" s="19">
        <v>490.64999999999992</v>
      </c>
      <c r="C88" s="140">
        <v>1664.5200000000002</v>
      </c>
      <c r="D88" s="247">
        <f t="shared" si="36"/>
        <v>1.1921859083990104E-3</v>
      </c>
      <c r="E88" s="215">
        <f t="shared" si="37"/>
        <v>3.8067508375780345E-3</v>
      </c>
      <c r="F88" s="52">
        <f t="shared" si="44"/>
        <v>2.3924793641088362</v>
      </c>
      <c r="H88" s="19">
        <v>214.24700000000001</v>
      </c>
      <c r="I88" s="140">
        <v>620.25900000000013</v>
      </c>
      <c r="J88" s="214">
        <f t="shared" si="39"/>
        <v>1.8384891010351475E-3</v>
      </c>
      <c r="K88" s="215">
        <f t="shared" si="40"/>
        <v>5.1557426896058287E-3</v>
      </c>
      <c r="L88" s="59">
        <f t="shared" si="45"/>
        <v>1.8950650417508768</v>
      </c>
      <c r="N88" s="40">
        <f t="shared" si="34"/>
        <v>4.3665953327219</v>
      </c>
      <c r="O88" s="143">
        <f t="shared" si="35"/>
        <v>3.726353543363853</v>
      </c>
      <c r="P88" s="52">
        <f t="shared" si="46"/>
        <v>-0.14662265233516722</v>
      </c>
    </row>
    <row r="89" spans="1:16" ht="20.100000000000001" customHeight="1" x14ac:dyDescent="0.25">
      <c r="A89" s="38" t="s">
        <v>207</v>
      </c>
      <c r="B89" s="19">
        <v>2669.24</v>
      </c>
      <c r="C89" s="140">
        <v>2796.65</v>
      </c>
      <c r="D89" s="247">
        <f t="shared" si="36"/>
        <v>6.4857440418525933E-3</v>
      </c>
      <c r="E89" s="215">
        <f t="shared" si="37"/>
        <v>6.3959277929448782E-3</v>
      </c>
      <c r="F89" s="52">
        <f t="shared" ref="F89:F94" si="47">(C89-B89)/B89</f>
        <v>4.7732687956122462E-2</v>
      </c>
      <c r="H89" s="19">
        <v>634.03100000000006</v>
      </c>
      <c r="I89" s="140">
        <v>617.32399999999996</v>
      </c>
      <c r="J89" s="214">
        <f t="shared" si="39"/>
        <v>5.4407253460651292E-3</v>
      </c>
      <c r="K89" s="215">
        <f t="shared" si="40"/>
        <v>5.1313462603819176E-3</v>
      </c>
      <c r="L89" s="59">
        <f t="shared" ref="L89:L94" si="48">(I89-H89)/H89</f>
        <v>-2.6350446586996701E-2</v>
      </c>
      <c r="N89" s="40">
        <f t="shared" si="34"/>
        <v>2.3753240622799003</v>
      </c>
      <c r="O89" s="143">
        <f t="shared" si="35"/>
        <v>2.2073695314036437</v>
      </c>
      <c r="P89" s="52">
        <f t="shared" ref="P89:P92" si="49">(O89-N89)/N89</f>
        <v>-7.0708049290356345E-2</v>
      </c>
    </row>
    <row r="90" spans="1:16" ht="20.100000000000001" customHeight="1" x14ac:dyDescent="0.25">
      <c r="A90" s="38" t="s">
        <v>208</v>
      </c>
      <c r="B90" s="19">
        <v>2708.8700000000008</v>
      </c>
      <c r="C90" s="140">
        <v>1786.6100000000001</v>
      </c>
      <c r="D90" s="247">
        <f t="shared" si="36"/>
        <v>6.5820373824209298E-3</v>
      </c>
      <c r="E90" s="215">
        <f t="shared" si="37"/>
        <v>4.0859701979701606E-3</v>
      </c>
      <c r="F90" s="52">
        <f t="shared" si="47"/>
        <v>-0.34045930590984447</v>
      </c>
      <c r="H90" s="19">
        <v>632.50100000000009</v>
      </c>
      <c r="I90" s="140">
        <v>480.98400000000004</v>
      </c>
      <c r="J90" s="214">
        <f t="shared" si="39"/>
        <v>5.4275961618777948E-3</v>
      </c>
      <c r="K90" s="215">
        <f t="shared" si="40"/>
        <v>3.9980552346961023E-3</v>
      </c>
      <c r="L90" s="59">
        <f t="shared" si="48"/>
        <v>-0.23955219043131953</v>
      </c>
      <c r="N90" s="40">
        <f t="shared" si="34"/>
        <v>2.334925633197606</v>
      </c>
      <c r="O90" s="143">
        <f t="shared" si="35"/>
        <v>2.6921600125377108</v>
      </c>
      <c r="P90" s="52">
        <f t="shared" si="49"/>
        <v>0.15299604161306141</v>
      </c>
    </row>
    <row r="91" spans="1:16" ht="20.100000000000001" customHeight="1" x14ac:dyDescent="0.25">
      <c r="A91" s="38" t="s">
        <v>209</v>
      </c>
      <c r="B91" s="19">
        <v>1004.3800000000001</v>
      </c>
      <c r="C91" s="140">
        <v>1893.63</v>
      </c>
      <c r="D91" s="247">
        <f t="shared" si="36"/>
        <v>2.4404518142826831E-3</v>
      </c>
      <c r="E91" s="215">
        <f t="shared" si="37"/>
        <v>4.3307245263276457E-3</v>
      </c>
      <c r="F91" s="52">
        <f t="shared" si="47"/>
        <v>0.88537207033194598</v>
      </c>
      <c r="H91" s="19">
        <v>218.67200000000003</v>
      </c>
      <c r="I91" s="140">
        <v>389.75500000000005</v>
      </c>
      <c r="J91" s="214">
        <f t="shared" si="39"/>
        <v>1.8764607611847905E-3</v>
      </c>
      <c r="K91" s="215">
        <f t="shared" si="40"/>
        <v>3.2397377417938632E-3</v>
      </c>
      <c r="L91" s="59">
        <f t="shared" si="48"/>
        <v>0.78237268603204801</v>
      </c>
      <c r="N91" s="40">
        <f t="shared" si="34"/>
        <v>2.1771839343674704</v>
      </c>
      <c r="O91" s="143">
        <f t="shared" si="35"/>
        <v>2.058242634516775</v>
      </c>
      <c r="P91" s="52">
        <f t="shared" si="49"/>
        <v>-5.4630799893923956E-2</v>
      </c>
    </row>
    <row r="92" spans="1:16" ht="20.100000000000001" customHeight="1" x14ac:dyDescent="0.25">
      <c r="A92" s="38" t="s">
        <v>210</v>
      </c>
      <c r="B92" s="19">
        <v>637.57999999999993</v>
      </c>
      <c r="C92" s="140">
        <v>511.03999999999996</v>
      </c>
      <c r="D92" s="247">
        <f t="shared" si="36"/>
        <v>1.549197781467525E-3</v>
      </c>
      <c r="E92" s="215">
        <f t="shared" si="37"/>
        <v>1.1687465143319865E-3</v>
      </c>
      <c r="F92" s="52">
        <f t="shared" si="47"/>
        <v>-0.19846921170676618</v>
      </c>
      <c r="H92" s="19">
        <v>260.33699999999999</v>
      </c>
      <c r="I92" s="140">
        <v>326.64699999999999</v>
      </c>
      <c r="J92" s="214">
        <f t="shared" si="39"/>
        <v>2.2339950482209185E-3</v>
      </c>
      <c r="K92" s="215">
        <f t="shared" si="40"/>
        <v>2.7151687961507608E-3</v>
      </c>
      <c r="L92" s="59">
        <f t="shared" si="48"/>
        <v>0.25470832036936741</v>
      </c>
      <c r="N92" s="40">
        <f t="shared" si="34"/>
        <v>4.0832052448320217</v>
      </c>
      <c r="O92" s="143">
        <f t="shared" si="35"/>
        <v>6.3918088603631817</v>
      </c>
      <c r="P92" s="52">
        <f t="shared" si="49"/>
        <v>0.56539004950904281</v>
      </c>
    </row>
    <row r="93" spans="1:16" ht="20.100000000000001" customHeight="1" x14ac:dyDescent="0.25">
      <c r="A93" s="38" t="s">
        <v>211</v>
      </c>
      <c r="B93" s="19">
        <v>100.37</v>
      </c>
      <c r="C93" s="140">
        <v>76.890000000000015</v>
      </c>
      <c r="D93" s="247">
        <f t="shared" si="36"/>
        <v>2.4387995439928404E-4</v>
      </c>
      <c r="E93" s="215">
        <f t="shared" si="37"/>
        <v>1.7584713424973871E-4</v>
      </c>
      <c r="F93" s="52">
        <f t="shared" si="47"/>
        <v>-0.23393444256251858</v>
      </c>
      <c r="H93" s="19">
        <v>131.55199999999999</v>
      </c>
      <c r="I93" s="140">
        <v>302.83600000000007</v>
      </c>
      <c r="J93" s="214">
        <f t="shared" si="39"/>
        <v>1.128869567458941E-3</v>
      </c>
      <c r="K93" s="215">
        <f t="shared" si="40"/>
        <v>2.5172460103754573E-3</v>
      </c>
      <c r="L93" s="59">
        <f t="shared" si="48"/>
        <v>1.3020250547312096</v>
      </c>
      <c r="N93" s="40">
        <f t="shared" ref="N93:N94" si="50">(H93/B93)*10</f>
        <v>13.106705190794061</v>
      </c>
      <c r="O93" s="143">
        <f t="shared" ref="O93:O94" si="51">(I93/C93)*10</f>
        <v>39.385615814800367</v>
      </c>
      <c r="P93" s="52">
        <f t="shared" ref="P93:P94" si="52">(O93-N93)/N93</f>
        <v>2.0049974605718752</v>
      </c>
    </row>
    <row r="94" spans="1:16" ht="20.100000000000001" customHeight="1" x14ac:dyDescent="0.25">
      <c r="A94" s="38" t="s">
        <v>212</v>
      </c>
      <c r="B94" s="19">
        <v>300.15999999999997</v>
      </c>
      <c r="C94" s="140">
        <v>319.68</v>
      </c>
      <c r="D94" s="247">
        <f t="shared" si="36"/>
        <v>7.2933154441057169E-4</v>
      </c>
      <c r="E94" s="215">
        <f t="shared" si="37"/>
        <v>7.3110693038049761E-4</v>
      </c>
      <c r="F94" s="52">
        <f t="shared" si="47"/>
        <v>6.5031982942430844E-2</v>
      </c>
      <c r="H94" s="19">
        <v>301.185</v>
      </c>
      <c r="I94" s="140">
        <v>250.18799999999999</v>
      </c>
      <c r="J94" s="214">
        <f t="shared" si="39"/>
        <v>2.5845185225243338E-3</v>
      </c>
      <c r="K94" s="215">
        <f t="shared" si="40"/>
        <v>2.0796231123242112E-3</v>
      </c>
      <c r="L94" s="59">
        <f t="shared" si="48"/>
        <v>-0.16932118133373181</v>
      </c>
      <c r="N94" s="40">
        <f t="shared" si="50"/>
        <v>10.034148454157783</v>
      </c>
      <c r="O94" s="143">
        <f t="shared" si="51"/>
        <v>7.8262012012012008</v>
      </c>
      <c r="P94" s="52">
        <f t="shared" si="52"/>
        <v>-0.22004331140244296</v>
      </c>
    </row>
    <row r="95" spans="1:16" ht="20.100000000000001" customHeight="1" thickBot="1" x14ac:dyDescent="0.3">
      <c r="A95" s="8" t="s">
        <v>17</v>
      </c>
      <c r="B95" s="19">
        <f>B96-SUM(B68:B94)</f>
        <v>15865.809999999823</v>
      </c>
      <c r="C95" s="140">
        <f>C96-SUM(C68:C94)</f>
        <v>15004.140000000072</v>
      </c>
      <c r="D95" s="247">
        <f t="shared" si="36"/>
        <v>3.8550891893072245E-2</v>
      </c>
      <c r="E95" s="215">
        <f t="shared" si="37"/>
        <v>3.4314410467965753E-2</v>
      </c>
      <c r="F95" s="52">
        <f t="shared" si="38"/>
        <v>-5.4309865049421396E-2</v>
      </c>
      <c r="H95" s="19">
        <f>H96-SUM(H68:H94)</f>
        <v>4810.7270000000281</v>
      </c>
      <c r="I95" s="140">
        <f>I96-SUM(I68:I94)</f>
        <v>4317.8489999999874</v>
      </c>
      <c r="J95" s="214">
        <f t="shared" si="39"/>
        <v>4.12816476195959E-2</v>
      </c>
      <c r="K95" s="215">
        <f t="shared" si="40"/>
        <v>3.5891004268493919E-2</v>
      </c>
      <c r="L95" s="59">
        <f t="shared" si="41"/>
        <v>-0.10245395342534253</v>
      </c>
      <c r="N95" s="40">
        <f t="shared" si="34"/>
        <v>3.0321345081026947</v>
      </c>
      <c r="O95" s="143">
        <f t="shared" si="35"/>
        <v>2.8777717350011174</v>
      </c>
      <c r="P95" s="52">
        <f t="shared" si="42"/>
        <v>-5.0908946383835432E-2</v>
      </c>
    </row>
    <row r="96" spans="1:16" s="1" customFormat="1" ht="26.25" customHeight="1" thickBot="1" x14ac:dyDescent="0.3">
      <c r="A96" s="12" t="s">
        <v>18</v>
      </c>
      <c r="B96" s="17">
        <v>411554.93999999971</v>
      </c>
      <c r="C96" s="145">
        <v>437254.78000000026</v>
      </c>
      <c r="D96" s="243">
        <f>SUM(D68:D95)</f>
        <v>0.99999999999999989</v>
      </c>
      <c r="E96" s="244">
        <f>SUM(E68:E95)</f>
        <v>0.99999999999999989</v>
      </c>
      <c r="F96" s="57">
        <f t="shared" si="38"/>
        <v>6.2445708949576857E-2</v>
      </c>
      <c r="H96" s="17">
        <v>116534.27800000002</v>
      </c>
      <c r="I96" s="145">
        <v>120304.49099999998</v>
      </c>
      <c r="J96" s="255">
        <f t="shared" si="39"/>
        <v>1</v>
      </c>
      <c r="K96" s="244">
        <f t="shared" si="40"/>
        <v>1</v>
      </c>
      <c r="L96" s="60">
        <f t="shared" si="41"/>
        <v>3.235282411926866E-2</v>
      </c>
      <c r="N96" s="37">
        <f t="shared" si="34"/>
        <v>2.8315606659951671</v>
      </c>
      <c r="O96" s="150">
        <f t="shared" si="35"/>
        <v>2.7513590817692126</v>
      </c>
      <c r="P96" s="57">
        <f t="shared" si="42"/>
        <v>-2.8324162427142346E-2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N66:O66"/>
    <mergeCell ref="N4:O4"/>
    <mergeCell ref="N5:O5"/>
    <mergeCell ref="N36:O36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H4:I4"/>
    <mergeCell ref="J4:K4"/>
    <mergeCell ref="H5:I5"/>
    <mergeCell ref="J5:K5"/>
    <mergeCell ref="A4:A6"/>
    <mergeCell ref="B4:C4"/>
    <mergeCell ref="D5:E5"/>
    <mergeCell ref="D4:E4"/>
    <mergeCell ref="B5:C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topLeftCell="A42" zoomScaleNormal="100" workbookViewId="0">
      <selection activeCell="P93" sqref="P93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159</v>
      </c>
    </row>
    <row r="3" spans="1:17" ht="8.25" customHeight="1" thickBot="1" x14ac:dyDescent="0.3"/>
    <row r="4" spans="1:17" x14ac:dyDescent="0.25">
      <c r="A4" s="375" t="s">
        <v>3</v>
      </c>
      <c r="B4" s="363" t="s">
        <v>1</v>
      </c>
      <c r="C4" s="361"/>
      <c r="D4" s="363" t="s">
        <v>104</v>
      </c>
      <c r="E4" s="361"/>
      <c r="F4" s="130" t="s">
        <v>0</v>
      </c>
      <c r="H4" s="373" t="s">
        <v>19</v>
      </c>
      <c r="I4" s="374"/>
      <c r="J4" s="363" t="s">
        <v>104</v>
      </c>
      <c r="K4" s="364"/>
      <c r="L4" s="130" t="s">
        <v>0</v>
      </c>
      <c r="N4" s="371" t="s">
        <v>22</v>
      </c>
      <c r="O4" s="361"/>
      <c r="P4" s="130" t="s">
        <v>0</v>
      </c>
    </row>
    <row r="5" spans="1:17" x14ac:dyDescent="0.25">
      <c r="A5" s="376"/>
      <c r="B5" s="366" t="s">
        <v>59</v>
      </c>
      <c r="C5" s="368"/>
      <c r="D5" s="366" t="str">
        <f>B5</f>
        <v>mar</v>
      </c>
      <c r="E5" s="368"/>
      <c r="F5" s="131" t="s">
        <v>151</v>
      </c>
      <c r="H5" s="369" t="str">
        <f>B5</f>
        <v>mar</v>
      </c>
      <c r="I5" s="368"/>
      <c r="J5" s="366" t="str">
        <f>B5</f>
        <v>mar</v>
      </c>
      <c r="K5" s="367"/>
      <c r="L5" s="131" t="str">
        <f>F5</f>
        <v>2025 /2024</v>
      </c>
      <c r="N5" s="369" t="str">
        <f>B5</f>
        <v>mar</v>
      </c>
      <c r="O5" s="367"/>
      <c r="P5" s="131" t="str">
        <f>L5</f>
        <v>2025 /2024</v>
      </c>
    </row>
    <row r="6" spans="1:17" ht="19.5" customHeight="1" thickBot="1" x14ac:dyDescent="0.3">
      <c r="A6" s="377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8">
        <v>1000</v>
      </c>
      <c r="N6" s="25">
        <f>B6</f>
        <v>2024</v>
      </c>
      <c r="O6" s="134">
        <f>C6</f>
        <v>2025</v>
      </c>
      <c r="P6" s="132"/>
    </row>
    <row r="7" spans="1:17" ht="20.100000000000001" customHeight="1" x14ac:dyDescent="0.25">
      <c r="A7" s="8" t="s">
        <v>164</v>
      </c>
      <c r="B7" s="19">
        <v>29308.559999999994</v>
      </c>
      <c r="C7" s="147">
        <v>26920.289999999997</v>
      </c>
      <c r="D7" s="214">
        <f>B7/$B$33</f>
        <v>9.9981848189941144E-2</v>
      </c>
      <c r="E7" s="246">
        <f>C7/$C$33</f>
        <v>9.8311726107065942E-2</v>
      </c>
      <c r="F7" s="52">
        <f>(C7-B7)/B7</f>
        <v>-8.1487115027145562E-2</v>
      </c>
      <c r="H7" s="19">
        <v>8654.2919999999995</v>
      </c>
      <c r="I7" s="147">
        <v>8829.5530000000053</v>
      </c>
      <c r="J7" s="214">
        <f t="shared" ref="J7:J32" si="0">H7/$H$33</f>
        <v>0.11211564990720783</v>
      </c>
      <c r="K7" s="246">
        <f>I7/$I$33</f>
        <v>0.11936198962798605</v>
      </c>
      <c r="L7" s="52">
        <f>(I7-H7)/H7</f>
        <v>2.0251338873244155E-2</v>
      </c>
      <c r="N7" s="40">
        <f t="shared" ref="N7:O33" si="1">(H7/B7)*10</f>
        <v>2.9528206094055802</v>
      </c>
      <c r="O7" s="149">
        <f t="shared" si="1"/>
        <v>3.2798877723828408</v>
      </c>
      <c r="P7" s="52">
        <f>(O7-N7)/N7</f>
        <v>0.11076431867735476</v>
      </c>
      <c r="Q7" s="2"/>
    </row>
    <row r="8" spans="1:17" ht="20.100000000000001" customHeight="1" x14ac:dyDescent="0.25">
      <c r="A8" s="8" t="s">
        <v>165</v>
      </c>
      <c r="B8" s="19">
        <v>19457.670000000002</v>
      </c>
      <c r="C8" s="140">
        <v>21030.36</v>
      </c>
      <c r="D8" s="214">
        <f t="shared" ref="D8:D32" si="2">B8/$B$33</f>
        <v>6.6376983654944918E-2</v>
      </c>
      <c r="E8" s="215">
        <f t="shared" ref="E8:E32" si="3">C8/$C$33</f>
        <v>7.6801958383546226E-2</v>
      </c>
      <c r="F8" s="52">
        <f t="shared" ref="F8:F33" si="4">(C8-B8)/B8</f>
        <v>8.0826224311543904E-2</v>
      </c>
      <c r="H8" s="19">
        <v>7733.400999999998</v>
      </c>
      <c r="I8" s="140">
        <v>7621.1929999999993</v>
      </c>
      <c r="J8" s="214">
        <f t="shared" si="0"/>
        <v>0.10018558180242253</v>
      </c>
      <c r="K8" s="215">
        <f t="shared" ref="K8:K32" si="5">I8/$I$33</f>
        <v>0.10302681911744335</v>
      </c>
      <c r="L8" s="52">
        <f t="shared" ref="L8:L33" si="6">(I8-H8)/H8</f>
        <v>-1.4509528214041759E-2</v>
      </c>
      <c r="N8" s="40">
        <f t="shared" si="1"/>
        <v>3.974474333257783</v>
      </c>
      <c r="O8" s="143">
        <f t="shared" si="1"/>
        <v>3.6239003992323475</v>
      </c>
      <c r="P8" s="52">
        <f t="shared" ref="P8:P33" si="7">(O8-N8)/N8</f>
        <v>-8.8206365076228394E-2</v>
      </c>
      <c r="Q8" s="2"/>
    </row>
    <row r="9" spans="1:17" ht="20.100000000000001" customHeight="1" x14ac:dyDescent="0.25">
      <c r="A9" s="8" t="s">
        <v>166</v>
      </c>
      <c r="B9" s="19">
        <v>20637.669999999998</v>
      </c>
      <c r="C9" s="140">
        <v>18962.890000000007</v>
      </c>
      <c r="D9" s="214">
        <f t="shared" si="2"/>
        <v>7.0402380360348751E-2</v>
      </c>
      <c r="E9" s="215">
        <f t="shared" si="3"/>
        <v>6.9251648027507148E-2</v>
      </c>
      <c r="F9" s="52">
        <f t="shared" si="4"/>
        <v>-8.1151602869897213E-2</v>
      </c>
      <c r="H9" s="19">
        <v>6435.8629999999994</v>
      </c>
      <c r="I9" s="140">
        <v>5586.1860000000006</v>
      </c>
      <c r="J9" s="214">
        <f t="shared" si="0"/>
        <v>8.3376082406134699E-2</v>
      </c>
      <c r="K9" s="215">
        <f t="shared" si="5"/>
        <v>7.5516651340334057E-2</v>
      </c>
      <c r="L9" s="52">
        <f t="shared" si="6"/>
        <v>-0.13202223229425469</v>
      </c>
      <c r="N9" s="40">
        <f t="shared" si="1"/>
        <v>3.1185027185723966</v>
      </c>
      <c r="O9" s="143">
        <f t="shared" si="1"/>
        <v>2.9458516080618509</v>
      </c>
      <c r="P9" s="52">
        <f t="shared" si="7"/>
        <v>-5.5363463203771966E-2</v>
      </c>
      <c r="Q9" s="2"/>
    </row>
    <row r="10" spans="1:17" ht="20.100000000000001" customHeight="1" x14ac:dyDescent="0.25">
      <c r="A10" s="8" t="s">
        <v>167</v>
      </c>
      <c r="B10" s="19">
        <v>15220.540000000003</v>
      </c>
      <c r="C10" s="140">
        <v>14762.100000000004</v>
      </c>
      <c r="D10" s="214">
        <f t="shared" si="2"/>
        <v>5.1922636924124806E-2</v>
      </c>
      <c r="E10" s="215">
        <f t="shared" si="3"/>
        <v>5.3910545984650192E-2</v>
      </c>
      <c r="F10" s="52">
        <f t="shared" si="4"/>
        <v>-3.0119824920797726E-2</v>
      </c>
      <c r="H10" s="19">
        <v>4912.7999999999993</v>
      </c>
      <c r="I10" s="140">
        <v>5132.1150000000016</v>
      </c>
      <c r="J10" s="214">
        <f t="shared" si="0"/>
        <v>6.3644924953321497E-2</v>
      </c>
      <c r="K10" s="215">
        <f t="shared" si="5"/>
        <v>6.9378309117078915E-2</v>
      </c>
      <c r="L10" s="52">
        <f t="shared" si="6"/>
        <v>4.4641548607719093E-2</v>
      </c>
      <c r="N10" s="40">
        <f t="shared" si="1"/>
        <v>3.2277435623177615</v>
      </c>
      <c r="O10" s="143">
        <f t="shared" si="1"/>
        <v>3.4765480521064078</v>
      </c>
      <c r="P10" s="52">
        <f t="shared" si="7"/>
        <v>7.7083103098186057E-2</v>
      </c>
      <c r="Q10" s="2"/>
    </row>
    <row r="11" spans="1:17" ht="20.100000000000001" customHeight="1" x14ac:dyDescent="0.25">
      <c r="A11" s="8" t="s">
        <v>171</v>
      </c>
      <c r="B11" s="19">
        <v>20369.150000000005</v>
      </c>
      <c r="C11" s="140">
        <v>19098.95</v>
      </c>
      <c r="D11" s="214">
        <f t="shared" si="2"/>
        <v>6.9486363815149582E-2</v>
      </c>
      <c r="E11" s="215">
        <f t="shared" si="3"/>
        <v>6.9748533219090414E-2</v>
      </c>
      <c r="F11" s="52">
        <f t="shared" si="4"/>
        <v>-6.2359008598788068E-2</v>
      </c>
      <c r="H11" s="19">
        <v>4454.1230000000014</v>
      </c>
      <c r="I11" s="140">
        <v>4200.8100000000004</v>
      </c>
      <c r="J11" s="214">
        <f t="shared" si="0"/>
        <v>5.7702801674780847E-2</v>
      </c>
      <c r="K11" s="215">
        <f t="shared" si="5"/>
        <v>5.6788496501367601E-2</v>
      </c>
      <c r="L11" s="52">
        <f t="shared" si="6"/>
        <v>-5.6871577188147011E-2</v>
      </c>
      <c r="N11" s="40">
        <f t="shared" si="1"/>
        <v>2.1867004759648783</v>
      </c>
      <c r="O11" s="143">
        <f t="shared" si="1"/>
        <v>2.1994978781556056</v>
      </c>
      <c r="P11" s="52">
        <f t="shared" si="7"/>
        <v>5.8523800270727528E-3</v>
      </c>
      <c r="Q11" s="2"/>
    </row>
    <row r="12" spans="1:17" ht="20.100000000000001" customHeight="1" x14ac:dyDescent="0.25">
      <c r="A12" s="8" t="s">
        <v>168</v>
      </c>
      <c r="B12" s="19">
        <v>10185.159999999996</v>
      </c>
      <c r="C12" s="140">
        <v>10415.49</v>
      </c>
      <c r="D12" s="214">
        <f t="shared" si="2"/>
        <v>3.4745177549161774E-2</v>
      </c>
      <c r="E12" s="215">
        <f t="shared" si="3"/>
        <v>3.8036915655473416E-2</v>
      </c>
      <c r="F12" s="52">
        <f t="shared" si="4"/>
        <v>2.2614274100750863E-2</v>
      </c>
      <c r="H12" s="19">
        <v>3804.1109999999994</v>
      </c>
      <c r="I12" s="140">
        <v>3725.9610000000002</v>
      </c>
      <c r="J12" s="214">
        <f t="shared" si="0"/>
        <v>4.9281949012600718E-2</v>
      </c>
      <c r="K12" s="215">
        <f t="shared" si="5"/>
        <v>5.0369267644271493E-2</v>
      </c>
      <c r="L12" s="52">
        <f t="shared" si="6"/>
        <v>-2.0543564580528591E-2</v>
      </c>
      <c r="N12" s="40">
        <f t="shared" si="1"/>
        <v>3.7349545809786013</v>
      </c>
      <c r="O12" s="143">
        <f t="shared" si="1"/>
        <v>3.5773266548189286</v>
      </c>
      <c r="P12" s="52">
        <f t="shared" si="7"/>
        <v>-4.2203438553829041E-2</v>
      </c>
      <c r="Q12" s="2"/>
    </row>
    <row r="13" spans="1:17" ht="20.100000000000001" customHeight="1" x14ac:dyDescent="0.25">
      <c r="A13" s="8" t="s">
        <v>172</v>
      </c>
      <c r="B13" s="19">
        <v>19781.899999999998</v>
      </c>
      <c r="C13" s="140">
        <v>14741.909999999998</v>
      </c>
      <c r="D13" s="214">
        <f t="shared" si="2"/>
        <v>6.7483046683583112E-2</v>
      </c>
      <c r="E13" s="215">
        <f t="shared" si="3"/>
        <v>5.3836812984370395E-2</v>
      </c>
      <c r="F13" s="52">
        <f t="shared" si="4"/>
        <v>-0.25477785248130869</v>
      </c>
      <c r="H13" s="19">
        <v>4364.165</v>
      </c>
      <c r="I13" s="140">
        <v>3537.5340000000001</v>
      </c>
      <c r="J13" s="214">
        <f t="shared" si="0"/>
        <v>5.653740309170175E-2</v>
      </c>
      <c r="K13" s="215">
        <f t="shared" si="5"/>
        <v>4.7822024129267671E-2</v>
      </c>
      <c r="L13" s="52">
        <f t="shared" si="6"/>
        <v>-0.18941332419832885</v>
      </c>
      <c r="N13" s="40">
        <f t="shared" si="1"/>
        <v>2.2061404617352229</v>
      </c>
      <c r="O13" s="143">
        <f t="shared" si="1"/>
        <v>2.3996442794726063</v>
      </c>
      <c r="P13" s="52">
        <f t="shared" si="7"/>
        <v>8.7711467648430866E-2</v>
      </c>
      <c r="Q13" s="2"/>
    </row>
    <row r="14" spans="1:17" ht="20.100000000000001" customHeight="1" x14ac:dyDescent="0.25">
      <c r="A14" s="8" t="s">
        <v>170</v>
      </c>
      <c r="B14" s="19">
        <v>8519.18</v>
      </c>
      <c r="C14" s="140">
        <v>8796.9900000000016</v>
      </c>
      <c r="D14" s="214">
        <f t="shared" si="2"/>
        <v>2.9061931444696803E-2</v>
      </c>
      <c r="E14" s="215">
        <f t="shared" si="3"/>
        <v>3.2126224176879159E-2</v>
      </c>
      <c r="F14" s="52">
        <f t="shared" si="4"/>
        <v>3.2609946027669486E-2</v>
      </c>
      <c r="H14" s="19">
        <v>3333.7049999999999</v>
      </c>
      <c r="I14" s="140">
        <v>3476.8920000000003</v>
      </c>
      <c r="J14" s="214">
        <f t="shared" si="0"/>
        <v>4.3187877491758807E-2</v>
      </c>
      <c r="K14" s="215">
        <f t="shared" si="5"/>
        <v>4.7002237467924757E-2</v>
      </c>
      <c r="L14" s="52">
        <f t="shared" si="6"/>
        <v>4.2951310928831539E-2</v>
      </c>
      <c r="N14" s="40">
        <f t="shared" si="1"/>
        <v>3.9131759159919142</v>
      </c>
      <c r="O14" s="143">
        <f t="shared" si="1"/>
        <v>3.9523655250261736</v>
      </c>
      <c r="P14" s="52">
        <f t="shared" si="7"/>
        <v>1.0014783356430216E-2</v>
      </c>
      <c r="Q14" s="2"/>
    </row>
    <row r="15" spans="1:17" ht="20.100000000000001" customHeight="1" x14ac:dyDescent="0.25">
      <c r="A15" s="8" t="s">
        <v>173</v>
      </c>
      <c r="B15" s="19">
        <v>8229.57</v>
      </c>
      <c r="C15" s="140">
        <v>8665.48</v>
      </c>
      <c r="D15" s="214">
        <f t="shared" si="2"/>
        <v>2.8073969461771375E-2</v>
      </c>
      <c r="E15" s="215">
        <f t="shared" si="3"/>
        <v>3.1645955387042929E-2</v>
      </c>
      <c r="F15" s="52">
        <f t="shared" si="4"/>
        <v>5.2968745633125411E-2</v>
      </c>
      <c r="H15" s="19">
        <v>3162.9500000000003</v>
      </c>
      <c r="I15" s="140">
        <v>3294.2659999999992</v>
      </c>
      <c r="J15" s="214">
        <f t="shared" si="0"/>
        <v>4.0975760336490044E-2</v>
      </c>
      <c r="K15" s="215">
        <f t="shared" si="5"/>
        <v>4.4533414559471671E-2</v>
      </c>
      <c r="L15" s="52">
        <f t="shared" si="6"/>
        <v>4.1516938301269034E-2</v>
      </c>
      <c r="N15" s="40">
        <f t="shared" si="1"/>
        <v>3.8433964350506775</v>
      </c>
      <c r="O15" s="143">
        <f t="shared" si="1"/>
        <v>3.8015966801608214</v>
      </c>
      <c r="P15" s="52">
        <f t="shared" si="7"/>
        <v>-1.087573337703451E-2</v>
      </c>
      <c r="Q15" s="2"/>
    </row>
    <row r="16" spans="1:17" ht="20.100000000000001" customHeight="1" x14ac:dyDescent="0.25">
      <c r="A16" s="8" t="s">
        <v>169</v>
      </c>
      <c r="B16" s="19">
        <v>26890.420000000009</v>
      </c>
      <c r="C16" s="140">
        <v>24670.670000000006</v>
      </c>
      <c r="D16" s="214">
        <f t="shared" si="2"/>
        <v>9.1732718707563887E-2</v>
      </c>
      <c r="E16" s="215">
        <f t="shared" si="3"/>
        <v>9.0096211887680605E-2</v>
      </c>
      <c r="F16" s="52">
        <f t="shared" si="4"/>
        <v>-8.2547985490743644E-2</v>
      </c>
      <c r="H16" s="19">
        <v>3350.7950000000001</v>
      </c>
      <c r="I16" s="140">
        <v>2855.9990000000007</v>
      </c>
      <c r="J16" s="214">
        <f t="shared" si="0"/>
        <v>4.3409277053607913E-2</v>
      </c>
      <c r="K16" s="215">
        <f t="shared" si="5"/>
        <v>3.860871813279091E-2</v>
      </c>
      <c r="L16" s="52">
        <f t="shared" si="6"/>
        <v>-0.14766525555875526</v>
      </c>
      <c r="N16" s="40">
        <f t="shared" si="1"/>
        <v>1.2460924745690096</v>
      </c>
      <c r="O16" s="143">
        <f t="shared" si="1"/>
        <v>1.1576495490394059</v>
      </c>
      <c r="P16" s="52">
        <f t="shared" si="7"/>
        <v>-7.0976213511115077E-2</v>
      </c>
      <c r="Q16" s="2"/>
    </row>
    <row r="17" spans="1:17" ht="20.100000000000001" customHeight="1" x14ac:dyDescent="0.25">
      <c r="A17" s="8" t="s">
        <v>176</v>
      </c>
      <c r="B17" s="19">
        <v>17666.580000000005</v>
      </c>
      <c r="C17" s="140">
        <v>10982.289999999999</v>
      </c>
      <c r="D17" s="214">
        <f t="shared" si="2"/>
        <v>6.0266943159112941E-2</v>
      </c>
      <c r="E17" s="215">
        <f t="shared" si="3"/>
        <v>4.0106844558820479E-2</v>
      </c>
      <c r="F17" s="52">
        <f t="shared" si="4"/>
        <v>-0.37835789383117752</v>
      </c>
      <c r="H17" s="19">
        <v>3883.2640000000001</v>
      </c>
      <c r="I17" s="140">
        <v>2604.1999999999994</v>
      </c>
      <c r="J17" s="214">
        <f t="shared" si="0"/>
        <v>5.0307369698325818E-2</v>
      </c>
      <c r="K17" s="215">
        <f t="shared" si="5"/>
        <v>3.5204782551189286E-2</v>
      </c>
      <c r="L17" s="52">
        <f t="shared" si="6"/>
        <v>-0.3293785846133564</v>
      </c>
      <c r="N17" s="40">
        <f t="shared" si="1"/>
        <v>2.1980847453213914</v>
      </c>
      <c r="O17" s="143">
        <f t="shared" si="1"/>
        <v>2.3712722938476398</v>
      </c>
      <c r="P17" s="52">
        <f t="shared" si="7"/>
        <v>7.8790205379877618E-2</v>
      </c>
      <c r="Q17" s="2"/>
    </row>
    <row r="18" spans="1:17" ht="20.100000000000001" customHeight="1" x14ac:dyDescent="0.25">
      <c r="A18" s="8" t="s">
        <v>174</v>
      </c>
      <c r="B18" s="19">
        <v>7699.66</v>
      </c>
      <c r="C18" s="140">
        <v>6602.24</v>
      </c>
      <c r="D18" s="214">
        <f t="shared" si="2"/>
        <v>2.626625931926244E-2</v>
      </c>
      <c r="E18" s="215">
        <f t="shared" si="3"/>
        <v>2.4111092806693952E-2</v>
      </c>
      <c r="F18" s="52">
        <f t="shared" si="4"/>
        <v>-0.1425283713826325</v>
      </c>
      <c r="H18" s="19">
        <v>2699.6209999999996</v>
      </c>
      <c r="I18" s="140">
        <v>2590.2540000000004</v>
      </c>
      <c r="J18" s="214">
        <f t="shared" si="0"/>
        <v>3.4973370775812314E-2</v>
      </c>
      <c r="K18" s="215">
        <f t="shared" si="5"/>
        <v>3.5016254059729773E-2</v>
      </c>
      <c r="L18" s="52">
        <f t="shared" si="6"/>
        <v>-4.0511982978351145E-2</v>
      </c>
      <c r="N18" s="40">
        <f t="shared" si="1"/>
        <v>3.506156115984342</v>
      </c>
      <c r="O18" s="143">
        <f t="shared" si="1"/>
        <v>3.9232957299340838</v>
      </c>
      <c r="P18" s="52">
        <f t="shared" si="7"/>
        <v>0.11897348553534995</v>
      </c>
      <c r="Q18" s="2"/>
    </row>
    <row r="19" spans="1:17" ht="20.100000000000001" customHeight="1" x14ac:dyDescent="0.25">
      <c r="A19" s="8" t="s">
        <v>175</v>
      </c>
      <c r="B19" s="19">
        <v>24355.599999999991</v>
      </c>
      <c r="C19" s="140">
        <v>19312.649999999998</v>
      </c>
      <c r="D19" s="214">
        <f t="shared" si="2"/>
        <v>8.3085552540791155E-2</v>
      </c>
      <c r="E19" s="215">
        <f t="shared" si="3"/>
        <v>7.0528956307737659E-2</v>
      </c>
      <c r="F19" s="52">
        <f t="shared" si="4"/>
        <v>-0.2070550509944323</v>
      </c>
      <c r="H19" s="19">
        <v>2380.9659999999994</v>
      </c>
      <c r="I19" s="140">
        <v>2547.6019999999999</v>
      </c>
      <c r="J19" s="214">
        <f t="shared" si="0"/>
        <v>3.084522113385647E-2</v>
      </c>
      <c r="K19" s="215">
        <f t="shared" si="5"/>
        <v>3.4439664556092056E-2</v>
      </c>
      <c r="L19" s="52">
        <f t="shared" si="6"/>
        <v>6.9986719675963649E-2</v>
      </c>
      <c r="N19" s="40">
        <f t="shared" si="1"/>
        <v>0.97758462119594691</v>
      </c>
      <c r="O19" s="143">
        <f t="shared" si="1"/>
        <v>1.3191364209468923</v>
      </c>
      <c r="P19" s="52">
        <f t="shared" si="7"/>
        <v>0.34938336011577337</v>
      </c>
      <c r="Q19" s="2"/>
    </row>
    <row r="20" spans="1:17" ht="20.100000000000001" customHeight="1" x14ac:dyDescent="0.25">
      <c r="A20" s="8" t="s">
        <v>177</v>
      </c>
      <c r="B20" s="19">
        <v>7474.02</v>
      </c>
      <c r="C20" s="140">
        <v>6839.5099999999975</v>
      </c>
      <c r="D20" s="214">
        <f t="shared" si="2"/>
        <v>2.5496521596713864E-2</v>
      </c>
      <c r="E20" s="215">
        <f t="shared" si="3"/>
        <v>2.4977592508347364E-2</v>
      </c>
      <c r="F20" s="52">
        <f t="shared" si="4"/>
        <v>-8.4895411037166468E-2</v>
      </c>
      <c r="H20" s="19">
        <v>1827.451</v>
      </c>
      <c r="I20" s="140">
        <v>1616.7389999999998</v>
      </c>
      <c r="J20" s="214">
        <f t="shared" si="0"/>
        <v>2.3674479268619188E-2</v>
      </c>
      <c r="K20" s="215">
        <f t="shared" si="5"/>
        <v>2.1855827101231556E-2</v>
      </c>
      <c r="L20" s="52">
        <f t="shared" si="6"/>
        <v>-0.11530377558686948</v>
      </c>
      <c r="N20" s="40">
        <f t="shared" si="1"/>
        <v>2.4450710594833835</v>
      </c>
      <c r="O20" s="143">
        <f t="shared" si="1"/>
        <v>2.3638228469583353</v>
      </c>
      <c r="P20" s="52">
        <f t="shared" si="7"/>
        <v>-3.3229387019212055E-2</v>
      </c>
      <c r="Q20" s="2"/>
    </row>
    <row r="21" spans="1:17" ht="20.100000000000001" customHeight="1" x14ac:dyDescent="0.25">
      <c r="A21" s="8" t="s">
        <v>179</v>
      </c>
      <c r="B21" s="19">
        <v>4570.5599999999995</v>
      </c>
      <c r="C21" s="140">
        <v>6119</v>
      </c>
      <c r="D21" s="214">
        <f t="shared" si="2"/>
        <v>1.5591794208347916E-2</v>
      </c>
      <c r="E21" s="215">
        <f t="shared" si="3"/>
        <v>2.2346321382464177E-2</v>
      </c>
      <c r="F21" s="52">
        <f t="shared" si="4"/>
        <v>0.33878561926766099</v>
      </c>
      <c r="H21" s="19">
        <v>1093.425</v>
      </c>
      <c r="I21" s="140">
        <v>1401.4310000000003</v>
      </c>
      <c r="J21" s="214">
        <f t="shared" si="0"/>
        <v>1.416523206055316E-2</v>
      </c>
      <c r="K21" s="215">
        <f t="shared" si="5"/>
        <v>1.8945193769870122E-2</v>
      </c>
      <c r="L21" s="52">
        <f t="shared" si="6"/>
        <v>0.28168918764432888</v>
      </c>
      <c r="N21" s="40">
        <f t="shared" si="1"/>
        <v>2.3923217286284397</v>
      </c>
      <c r="O21" s="143">
        <f t="shared" si="1"/>
        <v>2.2902941657133526</v>
      </c>
      <c r="P21" s="52">
        <f t="shared" si="7"/>
        <v>-4.26479271973094E-2</v>
      </c>
      <c r="Q21" s="2"/>
    </row>
    <row r="22" spans="1:17" ht="20.100000000000001" customHeight="1" x14ac:dyDescent="0.25">
      <c r="A22" s="8" t="s">
        <v>178</v>
      </c>
      <c r="B22" s="19">
        <v>6310.95</v>
      </c>
      <c r="C22" s="140">
        <v>3518.51</v>
      </c>
      <c r="D22" s="214">
        <f t="shared" si="2"/>
        <v>2.1528879099973152E-2</v>
      </c>
      <c r="E22" s="215">
        <f t="shared" si="3"/>
        <v>1.2849445211213277E-2</v>
      </c>
      <c r="F22" s="52">
        <f t="shared" si="4"/>
        <v>-0.44247538009332982</v>
      </c>
      <c r="H22" s="19">
        <v>1913.5620000000001</v>
      </c>
      <c r="I22" s="140">
        <v>1328.3109999999997</v>
      </c>
      <c r="J22" s="214">
        <f t="shared" si="0"/>
        <v>2.4790040279174363E-2</v>
      </c>
      <c r="K22" s="215">
        <f t="shared" si="5"/>
        <v>1.7956723721431839E-2</v>
      </c>
      <c r="L22" s="52">
        <f t="shared" si="6"/>
        <v>-0.30584376152954562</v>
      </c>
      <c r="N22" s="40">
        <f t="shared" si="1"/>
        <v>3.0321298695125143</v>
      </c>
      <c r="O22" s="143">
        <f t="shared" si="1"/>
        <v>3.7752088241897837</v>
      </c>
      <c r="P22" s="52">
        <f t="shared" si="7"/>
        <v>0.2450683139098975</v>
      </c>
      <c r="Q22" s="2"/>
    </row>
    <row r="23" spans="1:17" ht="20.100000000000001" customHeight="1" x14ac:dyDescent="0.25">
      <c r="A23" s="8" t="s">
        <v>181</v>
      </c>
      <c r="B23" s="19">
        <v>3552.12</v>
      </c>
      <c r="C23" s="140">
        <v>3543.67</v>
      </c>
      <c r="D23" s="214">
        <f t="shared" si="2"/>
        <v>1.2117535716270392E-2</v>
      </c>
      <c r="E23" s="215">
        <f t="shared" si="3"/>
        <v>1.2941328434939833E-2</v>
      </c>
      <c r="F23" s="52">
        <f t="shared" si="4"/>
        <v>-2.3788610745131972E-3</v>
      </c>
      <c r="H23" s="19">
        <v>1234.1510000000001</v>
      </c>
      <c r="I23" s="140">
        <v>1161.5449999999998</v>
      </c>
      <c r="J23" s="214">
        <f t="shared" si="0"/>
        <v>1.5988325959954953E-2</v>
      </c>
      <c r="K23" s="215">
        <f t="shared" si="5"/>
        <v>1.5702303643507089E-2</v>
      </c>
      <c r="L23" s="52">
        <f t="shared" si="6"/>
        <v>-5.883072654804819E-2</v>
      </c>
      <c r="N23" s="40">
        <f t="shared" si="1"/>
        <v>3.4744068331024858</v>
      </c>
      <c r="O23" s="143">
        <f t="shared" si="1"/>
        <v>3.2778023913061878</v>
      </c>
      <c r="P23" s="52">
        <f t="shared" si="7"/>
        <v>-5.6586476840635051E-2</v>
      </c>
      <c r="Q23" s="2"/>
    </row>
    <row r="24" spans="1:17" ht="20.100000000000001" customHeight="1" x14ac:dyDescent="0.25">
      <c r="A24" s="8" t="s">
        <v>183</v>
      </c>
      <c r="B24" s="19">
        <v>1987.5900000000001</v>
      </c>
      <c r="C24" s="140">
        <v>2388.9000000000005</v>
      </c>
      <c r="D24" s="214">
        <f t="shared" si="2"/>
        <v>6.7803713878759365E-3</v>
      </c>
      <c r="E24" s="215">
        <f t="shared" si="3"/>
        <v>8.7241587106665613E-3</v>
      </c>
      <c r="F24" s="52">
        <f t="shared" si="4"/>
        <v>0.20190783813563179</v>
      </c>
      <c r="H24" s="19">
        <v>980.88900000000012</v>
      </c>
      <c r="I24" s="140">
        <v>1057.2370000000001</v>
      </c>
      <c r="J24" s="214">
        <f t="shared" si="0"/>
        <v>1.2707337321392807E-2</v>
      </c>
      <c r="K24" s="215">
        <f t="shared" si="5"/>
        <v>1.4292219756574655E-2</v>
      </c>
      <c r="L24" s="52">
        <f t="shared" si="6"/>
        <v>7.7835514517952537E-2</v>
      </c>
      <c r="N24" s="40">
        <f t="shared" si="1"/>
        <v>4.9350670913015264</v>
      </c>
      <c r="O24" s="143">
        <f t="shared" si="1"/>
        <v>4.4256226715224569</v>
      </c>
      <c r="P24" s="52">
        <f t="shared" si="7"/>
        <v>-0.10322948206256576</v>
      </c>
      <c r="Q24" s="2"/>
    </row>
    <row r="25" spans="1:17" ht="20.100000000000001" customHeight="1" x14ac:dyDescent="0.25">
      <c r="A25" s="8" t="s">
        <v>184</v>
      </c>
      <c r="B25" s="19">
        <v>1698.99</v>
      </c>
      <c r="C25" s="140">
        <v>2882.8900000000003</v>
      </c>
      <c r="D25" s="214">
        <f t="shared" si="2"/>
        <v>5.795854871622084E-3</v>
      </c>
      <c r="E25" s="215">
        <f t="shared" si="3"/>
        <v>1.0528188666496513E-2</v>
      </c>
      <c r="F25" s="52">
        <f t="shared" si="4"/>
        <v>0.69682576118752926</v>
      </c>
      <c r="H25" s="19">
        <v>609.80199999999991</v>
      </c>
      <c r="I25" s="140">
        <v>955.19799999999998</v>
      </c>
      <c r="J25" s="214">
        <f t="shared" si="0"/>
        <v>7.8999353782741727E-3</v>
      </c>
      <c r="K25" s="215">
        <f t="shared" si="5"/>
        <v>1.29128092632405E-2</v>
      </c>
      <c r="L25" s="52">
        <f t="shared" si="6"/>
        <v>0.56640680089602879</v>
      </c>
      <c r="N25" s="40">
        <f t="shared" si="1"/>
        <v>3.5892029970747319</v>
      </c>
      <c r="O25" s="143">
        <f t="shared" si="1"/>
        <v>3.3133348827045079</v>
      </c>
      <c r="P25" s="52">
        <f t="shared" si="7"/>
        <v>-7.6860549429793104E-2</v>
      </c>
      <c r="Q25" s="2"/>
    </row>
    <row r="26" spans="1:17" ht="20.100000000000001" customHeight="1" x14ac:dyDescent="0.25">
      <c r="A26" s="8" t="s">
        <v>182</v>
      </c>
      <c r="B26" s="19">
        <v>4969.58</v>
      </c>
      <c r="C26" s="140">
        <v>3907.03</v>
      </c>
      <c r="D26" s="214">
        <f t="shared" si="2"/>
        <v>1.6952992338339645E-2</v>
      </c>
      <c r="E26" s="215">
        <f t="shared" si="3"/>
        <v>1.4268303322590133E-2</v>
      </c>
      <c r="F26" s="52">
        <f t="shared" si="4"/>
        <v>-0.21381082505966295</v>
      </c>
      <c r="H26" s="19">
        <v>1098.8429999999998</v>
      </c>
      <c r="I26" s="140">
        <v>853.47699999999998</v>
      </c>
      <c r="J26" s="214">
        <f t="shared" si="0"/>
        <v>1.4235421810471148E-2</v>
      </c>
      <c r="K26" s="215">
        <f t="shared" si="5"/>
        <v>1.1537697641287682E-2</v>
      </c>
      <c r="L26" s="52">
        <f t="shared" si="6"/>
        <v>-0.22329486559954417</v>
      </c>
      <c r="N26" s="40">
        <f t="shared" si="1"/>
        <v>2.2111385670418828</v>
      </c>
      <c r="O26" s="143">
        <f t="shared" si="1"/>
        <v>2.1844649260435673</v>
      </c>
      <c r="P26" s="52">
        <f t="shared" si="7"/>
        <v>-1.2063305934733958E-2</v>
      </c>
      <c r="Q26" s="2"/>
    </row>
    <row r="27" spans="1:17" ht="20.100000000000001" customHeight="1" x14ac:dyDescent="0.25">
      <c r="A27" s="8" t="s">
        <v>185</v>
      </c>
      <c r="B27" s="19">
        <v>5074.12</v>
      </c>
      <c r="C27" s="140">
        <v>9552.25</v>
      </c>
      <c r="D27" s="214">
        <f t="shared" si="2"/>
        <v>1.7309615195613304E-2</v>
      </c>
      <c r="E27" s="215">
        <f t="shared" si="3"/>
        <v>3.488440078863269E-2</v>
      </c>
      <c r="F27" s="52">
        <f t="shared" si="4"/>
        <v>0.8825431799011455</v>
      </c>
      <c r="H27" s="19">
        <v>382.87100000000009</v>
      </c>
      <c r="I27" s="140">
        <v>751.75300000000016</v>
      </c>
      <c r="J27" s="214">
        <f t="shared" si="0"/>
        <v>4.9600627059524435E-3</v>
      </c>
      <c r="K27" s="215">
        <f t="shared" si="5"/>
        <v>1.0162545463944479E-2</v>
      </c>
      <c r="L27" s="52">
        <f t="shared" si="6"/>
        <v>0.96346288958944393</v>
      </c>
      <c r="N27" s="40">
        <f t="shared" si="1"/>
        <v>0.75455645510945757</v>
      </c>
      <c r="O27" s="143">
        <f t="shared" si="1"/>
        <v>0.78699049962050849</v>
      </c>
      <c r="P27" s="52">
        <f t="shared" si="7"/>
        <v>4.2984251597643505E-2</v>
      </c>
      <c r="Q27" s="2"/>
    </row>
    <row r="28" spans="1:17" ht="20.100000000000001" customHeight="1" x14ac:dyDescent="0.25">
      <c r="A28" s="8" t="s">
        <v>180</v>
      </c>
      <c r="B28" s="19">
        <v>318.66000000000008</v>
      </c>
      <c r="C28" s="140">
        <v>296.82</v>
      </c>
      <c r="D28" s="214">
        <f t="shared" si="2"/>
        <v>1.0870617916474456E-3</v>
      </c>
      <c r="E28" s="215">
        <f t="shared" si="3"/>
        <v>1.0839737069362669E-3</v>
      </c>
      <c r="F28" s="52">
        <f t="shared" si="4"/>
        <v>-6.8536998681981057E-2</v>
      </c>
      <c r="H28" s="19">
        <v>818.85700000000008</v>
      </c>
      <c r="I28" s="140">
        <v>749.67300000000023</v>
      </c>
      <c r="J28" s="214">
        <f t="shared" si="0"/>
        <v>1.0608225922590375E-2</v>
      </c>
      <c r="K28" s="215">
        <f t="shared" si="5"/>
        <v>1.0134427059940764E-2</v>
      </c>
      <c r="L28" s="52">
        <f t="shared" si="6"/>
        <v>-8.448850043414155E-2</v>
      </c>
      <c r="N28" s="40">
        <f t="shared" si="1"/>
        <v>25.696886964162427</v>
      </c>
      <c r="O28" s="143">
        <f t="shared" si="1"/>
        <v>25.256822316555496</v>
      </c>
      <c r="P28" s="52">
        <f t="shared" si="7"/>
        <v>-1.7125212412719769E-2</v>
      </c>
      <c r="Q28" s="2"/>
    </row>
    <row r="29" spans="1:17" ht="20.100000000000001" customHeight="1" x14ac:dyDescent="0.25">
      <c r="A29" s="8" t="s">
        <v>202</v>
      </c>
      <c r="B29" s="19">
        <v>499.94999999999987</v>
      </c>
      <c r="C29" s="140">
        <v>698.34999999999991</v>
      </c>
      <c r="D29" s="214">
        <f t="shared" si="2"/>
        <v>1.705506002429361E-3</v>
      </c>
      <c r="E29" s="215">
        <f t="shared" si="3"/>
        <v>2.5503437714404081E-3</v>
      </c>
      <c r="F29" s="52">
        <f t="shared" si="4"/>
        <v>0.39683968396839703</v>
      </c>
      <c r="H29" s="19">
        <v>270.90899999999993</v>
      </c>
      <c r="I29" s="140">
        <v>662.7360000000001</v>
      </c>
      <c r="J29" s="214">
        <f t="shared" si="0"/>
        <v>3.5096040901684113E-3</v>
      </c>
      <c r="K29" s="215">
        <f t="shared" si="5"/>
        <v>8.959172401829734E-3</v>
      </c>
      <c r="L29" s="52">
        <f t="shared" si="6"/>
        <v>1.4463417605173703</v>
      </c>
      <c r="N29" s="40">
        <f t="shared" si="1"/>
        <v>5.418721872187219</v>
      </c>
      <c r="O29" s="143">
        <f t="shared" si="1"/>
        <v>9.4900264910145378</v>
      </c>
      <c r="P29" s="52">
        <f t="shared" si="7"/>
        <v>0.75134039259777929</v>
      </c>
      <c r="Q29" s="2"/>
    </row>
    <row r="30" spans="1:17" ht="20.100000000000001" customHeight="1" x14ac:dyDescent="0.25">
      <c r="A30" s="8" t="s">
        <v>186</v>
      </c>
      <c r="B30" s="19">
        <v>1761.9299999999998</v>
      </c>
      <c r="C30" s="140">
        <v>4695.5000000000018</v>
      </c>
      <c r="D30" s="214">
        <f t="shared" si="2"/>
        <v>6.0105654382645556E-3</v>
      </c>
      <c r="E30" s="215">
        <f t="shared" si="3"/>
        <v>1.7147761407315016E-2</v>
      </c>
      <c r="F30" s="52">
        <f t="shared" si="4"/>
        <v>1.6649753395424349</v>
      </c>
      <c r="H30" s="19">
        <v>202.51500000000004</v>
      </c>
      <c r="I30" s="140">
        <v>533.4129999999999</v>
      </c>
      <c r="J30" s="214">
        <f t="shared" si="0"/>
        <v>2.6235653755336892E-3</v>
      </c>
      <c r="K30" s="215">
        <f t="shared" si="5"/>
        <v>7.2109241513622349E-3</v>
      </c>
      <c r="L30" s="52">
        <f t="shared" si="6"/>
        <v>1.633943164703848</v>
      </c>
      <c r="N30" s="40">
        <f t="shared" si="1"/>
        <v>1.1493929951814206</v>
      </c>
      <c r="O30" s="143">
        <f t="shared" si="1"/>
        <v>1.1360089447343193</v>
      </c>
      <c r="P30" s="52">
        <f t="shared" si="7"/>
        <v>-1.1644451030422961E-2</v>
      </c>
      <c r="Q30" s="2"/>
    </row>
    <row r="31" spans="1:17" ht="20.100000000000001" customHeight="1" x14ac:dyDescent="0.25">
      <c r="A31" s="8" t="s">
        <v>187</v>
      </c>
      <c r="B31" s="19">
        <v>1220.5700000000002</v>
      </c>
      <c r="C31" s="140">
        <v>2400.2199999999998</v>
      </c>
      <c r="D31" s="214">
        <f t="shared" si="2"/>
        <v>4.1637953023006416E-3</v>
      </c>
      <c r="E31" s="215">
        <f t="shared" si="3"/>
        <v>8.7654988574306526E-3</v>
      </c>
      <c r="F31" s="52">
        <f t="shared" si="4"/>
        <v>0.96647467986268665</v>
      </c>
      <c r="H31" s="19">
        <v>260.904</v>
      </c>
      <c r="I31" s="140">
        <v>511.803</v>
      </c>
      <c r="J31" s="214">
        <f t="shared" si="0"/>
        <v>3.3799901278336987E-3</v>
      </c>
      <c r="K31" s="215">
        <f t="shared" si="5"/>
        <v>6.9187901559197964E-3</v>
      </c>
      <c r="L31" s="52">
        <f t="shared" si="6"/>
        <v>0.96165256186183423</v>
      </c>
      <c r="N31" s="40">
        <f t="shared" si="1"/>
        <v>2.1375586815995802</v>
      </c>
      <c r="O31" s="143">
        <f t="shared" si="1"/>
        <v>2.1323170376048863</v>
      </c>
      <c r="P31" s="52">
        <f t="shared" si="7"/>
        <v>-2.4521637884445881E-3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25378.109999999928</v>
      </c>
      <c r="C32" s="140">
        <f>C33-SUM(C7:C31)</f>
        <v>22020.869999999879</v>
      </c>
      <c r="D32" s="214">
        <f t="shared" si="2"/>
        <v>8.6573695240148962E-2</v>
      </c>
      <c r="E32" s="215">
        <f t="shared" si="3"/>
        <v>8.0419257744968331E-2</v>
      </c>
      <c r="F32" s="52">
        <f t="shared" si="4"/>
        <v>-0.13228881110532101</v>
      </c>
      <c r="H32" s="19">
        <f>H33-SUM(H7:H31)</f>
        <v>7326.5229999999865</v>
      </c>
      <c r="I32" s="140">
        <f>I33-SUM(I7:I31)</f>
        <v>6387.0229999999719</v>
      </c>
      <c r="J32" s="214">
        <f t="shared" si="0"/>
        <v>9.4914510361460494E-2</v>
      </c>
      <c r="K32" s="215">
        <f t="shared" si="5"/>
        <v>8.6342737064911954E-2</v>
      </c>
      <c r="L32" s="52">
        <f t="shared" si="6"/>
        <v>-0.12823272376269293</v>
      </c>
      <c r="N32" s="40">
        <f t="shared" si="1"/>
        <v>2.8869458757961119</v>
      </c>
      <c r="O32" s="143">
        <f t="shared" si="1"/>
        <v>2.9004408091051834</v>
      </c>
      <c r="P32" s="52">
        <f t="shared" si="7"/>
        <v>4.6744670283609246E-3</v>
      </c>
      <c r="Q32" s="2"/>
    </row>
    <row r="33" spans="1:17" ht="26.25" customHeight="1" thickBot="1" x14ac:dyDescent="0.3">
      <c r="A33" s="35" t="s">
        <v>18</v>
      </c>
      <c r="B33" s="36">
        <v>293138.80999999994</v>
      </c>
      <c r="C33" s="148">
        <v>273825.82999999996</v>
      </c>
      <c r="D33" s="251">
        <f>SUM(D7:D32)</f>
        <v>0.99999999999999978</v>
      </c>
      <c r="E33" s="252">
        <f>SUM(E7:E32)</f>
        <v>0.99999999999999956</v>
      </c>
      <c r="F33" s="57">
        <f t="shared" si="4"/>
        <v>-6.5883394969093262E-2</v>
      </c>
      <c r="G33" s="56"/>
      <c r="H33" s="36">
        <v>77190.757999999973</v>
      </c>
      <c r="I33" s="148">
        <v>73972.90399999998</v>
      </c>
      <c r="J33" s="251">
        <f>SUM(J7:J32)</f>
        <v>1</v>
      </c>
      <c r="K33" s="252">
        <f>SUM(K7:K32)</f>
        <v>1</v>
      </c>
      <c r="L33" s="57">
        <f t="shared" si="6"/>
        <v>-4.1687037196862259E-2</v>
      </c>
      <c r="M33" s="56"/>
      <c r="N33" s="37">
        <f t="shared" si="1"/>
        <v>2.6332493469561395</v>
      </c>
      <c r="O33" s="150">
        <f t="shared" si="1"/>
        <v>2.701458222549713</v>
      </c>
      <c r="P33" s="57">
        <f t="shared" si="7"/>
        <v>2.5902930792489658E-2</v>
      </c>
      <c r="Q33" s="2"/>
    </row>
    <row r="35" spans="1:17" ht="15.75" thickBot="1" x14ac:dyDescent="0.3"/>
    <row r="36" spans="1:17" x14ac:dyDescent="0.25">
      <c r="A36" s="375" t="s">
        <v>2</v>
      </c>
      <c r="B36" s="363" t="s">
        <v>1</v>
      </c>
      <c r="C36" s="361"/>
      <c r="D36" s="363" t="s">
        <v>104</v>
      </c>
      <c r="E36" s="361"/>
      <c r="F36" s="130" t="s">
        <v>0</v>
      </c>
      <c r="H36" s="373" t="s">
        <v>19</v>
      </c>
      <c r="I36" s="374"/>
      <c r="J36" s="363" t="s">
        <v>104</v>
      </c>
      <c r="K36" s="364"/>
      <c r="L36" s="130" t="s">
        <v>0</v>
      </c>
      <c r="N36" s="371" t="s">
        <v>22</v>
      </c>
      <c r="O36" s="361"/>
      <c r="P36" s="130" t="s">
        <v>0</v>
      </c>
    </row>
    <row r="37" spans="1:17" x14ac:dyDescent="0.25">
      <c r="A37" s="376"/>
      <c r="B37" s="366" t="str">
        <f>B5</f>
        <v>mar</v>
      </c>
      <c r="C37" s="368"/>
      <c r="D37" s="366" t="str">
        <f>B37</f>
        <v>mar</v>
      </c>
      <c r="E37" s="368"/>
      <c r="F37" s="131" t="str">
        <f>F5</f>
        <v>2025 /2024</v>
      </c>
      <c r="H37" s="369" t="str">
        <f>B37</f>
        <v>mar</v>
      </c>
      <c r="I37" s="368"/>
      <c r="J37" s="366" t="str">
        <f>B37</f>
        <v>mar</v>
      </c>
      <c r="K37" s="367"/>
      <c r="L37" s="131" t="str">
        <f>F37</f>
        <v>2025 /2024</v>
      </c>
      <c r="N37" s="369" t="str">
        <f>B37</f>
        <v>mar</v>
      </c>
      <c r="O37" s="367"/>
      <c r="P37" s="131" t="str">
        <f>F37</f>
        <v>2025 /2024</v>
      </c>
    </row>
    <row r="38" spans="1:17" ht="19.5" customHeight="1" thickBot="1" x14ac:dyDescent="0.3">
      <c r="A38" s="377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2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8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 x14ac:dyDescent="0.25">
      <c r="A39" s="38" t="s">
        <v>164</v>
      </c>
      <c r="B39" s="19">
        <v>29308.559999999994</v>
      </c>
      <c r="C39" s="147">
        <v>26920.289999999997</v>
      </c>
      <c r="D39" s="247">
        <f>B39/$B$62</f>
        <v>0.20153518079095892</v>
      </c>
      <c r="E39" s="246">
        <f>C39/$C$62</f>
        <v>0.21020639437527477</v>
      </c>
      <c r="F39" s="52">
        <f>(C39-B39)/B39</f>
        <v>-8.1487115027145562E-2</v>
      </c>
      <c r="H39" s="39">
        <v>8654.2919999999995</v>
      </c>
      <c r="I39" s="147">
        <v>8829.5530000000053</v>
      </c>
      <c r="J39" s="250">
        <f>H39/$H$62</f>
        <v>0.24333204407878448</v>
      </c>
      <c r="K39" s="246">
        <f>I39/$I$62</f>
        <v>0.25880945667868765</v>
      </c>
      <c r="L39" s="52">
        <f>(I39-H39)/H39</f>
        <v>2.0251338873244155E-2</v>
      </c>
      <c r="N39" s="40">
        <f t="shared" ref="N39:O62" si="8">(H39/B39)*10</f>
        <v>2.9528206094055802</v>
      </c>
      <c r="O39" s="149">
        <f t="shared" si="8"/>
        <v>3.2798877723828408</v>
      </c>
      <c r="P39" s="52">
        <f>(O39-N39)/N39</f>
        <v>0.11076431867735476</v>
      </c>
    </row>
    <row r="40" spans="1:17" ht="20.100000000000001" customHeight="1" x14ac:dyDescent="0.25">
      <c r="A40" s="38" t="s">
        <v>171</v>
      </c>
      <c r="B40" s="19">
        <v>20369.150000000005</v>
      </c>
      <c r="C40" s="140">
        <v>19098.95</v>
      </c>
      <c r="D40" s="247">
        <f t="shared" ref="D40:D61" si="9">B40/$B$62</f>
        <v>0.14006489325330765</v>
      </c>
      <c r="E40" s="215">
        <f t="shared" ref="E40:E61" si="10">C40/$C$62</f>
        <v>0.14913366148186571</v>
      </c>
      <c r="F40" s="52">
        <f t="shared" ref="F40:F62" si="11">(C40-B40)/B40</f>
        <v>-6.2359008598788068E-2</v>
      </c>
      <c r="H40" s="19">
        <v>4454.1230000000014</v>
      </c>
      <c r="I40" s="140">
        <v>4200.8100000000004</v>
      </c>
      <c r="J40" s="247">
        <f t="shared" ref="J40:J62" si="12">H40/$H$62</f>
        <v>0.12523622431139694</v>
      </c>
      <c r="K40" s="215">
        <f t="shared" ref="K40:K62" si="13">I40/$I$62</f>
        <v>0.12313300047130328</v>
      </c>
      <c r="L40" s="52">
        <f t="shared" ref="L40:L62" si="14">(I40-H40)/H40</f>
        <v>-5.6871577188147011E-2</v>
      </c>
      <c r="N40" s="40">
        <f t="shared" si="8"/>
        <v>2.1867004759648783</v>
      </c>
      <c r="O40" s="143">
        <f t="shared" si="8"/>
        <v>2.1994978781556056</v>
      </c>
      <c r="P40" s="52">
        <f t="shared" ref="P40:P62" si="15">(O40-N40)/N40</f>
        <v>5.8523800270727528E-3</v>
      </c>
    </row>
    <row r="41" spans="1:17" ht="20.100000000000001" customHeight="1" x14ac:dyDescent="0.25">
      <c r="A41" s="38" t="s">
        <v>168</v>
      </c>
      <c r="B41" s="19">
        <v>10185.159999999996</v>
      </c>
      <c r="C41" s="140">
        <v>10415.49</v>
      </c>
      <c r="D41" s="247">
        <f t="shared" si="9"/>
        <v>7.0036469276717889E-2</v>
      </c>
      <c r="E41" s="215">
        <f t="shared" si="10"/>
        <v>8.1329086668521441E-2</v>
      </c>
      <c r="F41" s="52">
        <f t="shared" si="11"/>
        <v>2.2614274100750863E-2</v>
      </c>
      <c r="H41" s="19">
        <v>3804.1109999999994</v>
      </c>
      <c r="I41" s="140">
        <v>3725.9610000000002</v>
      </c>
      <c r="J41" s="247">
        <f t="shared" si="12"/>
        <v>0.10695988828809899</v>
      </c>
      <c r="K41" s="215">
        <f t="shared" si="13"/>
        <v>0.10921435570022391</v>
      </c>
      <c r="L41" s="52">
        <f t="shared" si="14"/>
        <v>-2.0543564580528591E-2</v>
      </c>
      <c r="N41" s="40">
        <f t="shared" si="8"/>
        <v>3.7349545809786013</v>
      </c>
      <c r="O41" s="143">
        <f t="shared" si="8"/>
        <v>3.5773266548189286</v>
      </c>
      <c r="P41" s="52">
        <f t="shared" si="15"/>
        <v>-4.2203438553829041E-2</v>
      </c>
    </row>
    <row r="42" spans="1:17" ht="20.100000000000001" customHeight="1" x14ac:dyDescent="0.25">
      <c r="A42" s="38" t="s">
        <v>172</v>
      </c>
      <c r="B42" s="19">
        <v>19781.899999999998</v>
      </c>
      <c r="C42" s="140">
        <v>14741.909999999998</v>
      </c>
      <c r="D42" s="247">
        <f t="shared" si="9"/>
        <v>0.13602677145819073</v>
      </c>
      <c r="E42" s="215">
        <f t="shared" si="10"/>
        <v>0.11511182633265864</v>
      </c>
      <c r="F42" s="52">
        <f t="shared" si="11"/>
        <v>-0.25477785248130869</v>
      </c>
      <c r="H42" s="19">
        <v>4364.165</v>
      </c>
      <c r="I42" s="140">
        <v>3537.5340000000001</v>
      </c>
      <c r="J42" s="247">
        <f t="shared" si="12"/>
        <v>0.12270688233619671</v>
      </c>
      <c r="K42" s="215">
        <f t="shared" si="13"/>
        <v>0.10369123471169878</v>
      </c>
      <c r="L42" s="52">
        <f t="shared" si="14"/>
        <v>-0.18941332419832885</v>
      </c>
      <c r="N42" s="40">
        <f t="shared" si="8"/>
        <v>2.2061404617352229</v>
      </c>
      <c r="O42" s="143">
        <f t="shared" si="8"/>
        <v>2.3996442794726063</v>
      </c>
      <c r="P42" s="52">
        <f t="shared" si="15"/>
        <v>8.7711467648430866E-2</v>
      </c>
    </row>
    <row r="43" spans="1:17" ht="20.100000000000001" customHeight="1" x14ac:dyDescent="0.25">
      <c r="A43" s="38" t="s">
        <v>173</v>
      </c>
      <c r="B43" s="19">
        <v>8229.57</v>
      </c>
      <c r="C43" s="140">
        <v>8665.48</v>
      </c>
      <c r="D43" s="247">
        <f t="shared" si="9"/>
        <v>5.6589197073546156E-2</v>
      </c>
      <c r="E43" s="215">
        <f t="shared" si="10"/>
        <v>6.7664178444253611E-2</v>
      </c>
      <c r="F43" s="52">
        <f t="shared" si="11"/>
        <v>5.2968745633125411E-2</v>
      </c>
      <c r="H43" s="19">
        <v>3162.9500000000003</v>
      </c>
      <c r="I43" s="140">
        <v>3294.2659999999992</v>
      </c>
      <c r="J43" s="247">
        <f t="shared" si="12"/>
        <v>8.8932415132166959E-2</v>
      </c>
      <c r="K43" s="215">
        <f t="shared" si="13"/>
        <v>9.6560629243074125E-2</v>
      </c>
      <c r="L43" s="52">
        <f t="shared" si="14"/>
        <v>4.1516938301269034E-2</v>
      </c>
      <c r="N43" s="40">
        <f t="shared" si="8"/>
        <v>3.8433964350506775</v>
      </c>
      <c r="O43" s="143">
        <f t="shared" si="8"/>
        <v>3.8015966801608214</v>
      </c>
      <c r="P43" s="52">
        <f t="shared" si="15"/>
        <v>-1.087573337703451E-2</v>
      </c>
    </row>
    <row r="44" spans="1:17" ht="20.100000000000001" customHeight="1" x14ac:dyDescent="0.25">
      <c r="A44" s="38" t="s">
        <v>175</v>
      </c>
      <c r="B44" s="19">
        <v>24355.599999999991</v>
      </c>
      <c r="C44" s="140">
        <v>19312.649999999998</v>
      </c>
      <c r="D44" s="247">
        <f t="shared" si="9"/>
        <v>0.16747701863456541</v>
      </c>
      <c r="E44" s="215">
        <f t="shared" si="10"/>
        <v>0.15080233245376073</v>
      </c>
      <c r="F44" s="52">
        <f t="shared" si="11"/>
        <v>-0.2070550509944323</v>
      </c>
      <c r="H44" s="19">
        <v>2380.9659999999994</v>
      </c>
      <c r="I44" s="140">
        <v>2547.6019999999999</v>
      </c>
      <c r="J44" s="247">
        <f t="shared" si="12"/>
        <v>6.6945432816698014E-2</v>
      </c>
      <c r="K44" s="215">
        <f t="shared" si="13"/>
        <v>7.467461710162876E-2</v>
      </c>
      <c r="L44" s="52">
        <f t="shared" si="14"/>
        <v>6.9986719675963649E-2</v>
      </c>
      <c r="N44" s="40">
        <f t="shared" si="8"/>
        <v>0.97758462119594691</v>
      </c>
      <c r="O44" s="143">
        <f t="shared" si="8"/>
        <v>1.3191364209468923</v>
      </c>
      <c r="P44" s="52">
        <f t="shared" si="15"/>
        <v>0.34938336011577337</v>
      </c>
    </row>
    <row r="45" spans="1:17" ht="20.100000000000001" customHeight="1" x14ac:dyDescent="0.25">
      <c r="A45" s="38" t="s">
        <v>177</v>
      </c>
      <c r="B45" s="19">
        <v>7474.02</v>
      </c>
      <c r="C45" s="140">
        <v>6839.5099999999975</v>
      </c>
      <c r="D45" s="247">
        <f t="shared" si="9"/>
        <v>5.1393789798449434E-2</v>
      </c>
      <c r="E45" s="215">
        <f t="shared" si="10"/>
        <v>5.3406138507186778E-2</v>
      </c>
      <c r="F45" s="52">
        <f t="shared" si="11"/>
        <v>-8.4895411037166468E-2</v>
      </c>
      <c r="H45" s="19">
        <v>1827.451</v>
      </c>
      <c r="I45" s="140">
        <v>1616.7389999999998</v>
      </c>
      <c r="J45" s="247">
        <f t="shared" si="12"/>
        <v>5.1382295314720002E-2</v>
      </c>
      <c r="K45" s="215">
        <f t="shared" si="13"/>
        <v>4.7389413958016276E-2</v>
      </c>
      <c r="L45" s="52">
        <f t="shared" si="14"/>
        <v>-0.11530377558686948</v>
      </c>
      <c r="N45" s="40">
        <f t="shared" si="8"/>
        <v>2.4450710594833835</v>
      </c>
      <c r="O45" s="143">
        <f t="shared" si="8"/>
        <v>2.3638228469583353</v>
      </c>
      <c r="P45" s="52">
        <f t="shared" si="15"/>
        <v>-3.3229387019212055E-2</v>
      </c>
    </row>
    <row r="46" spans="1:17" ht="20.100000000000001" customHeight="1" x14ac:dyDescent="0.25">
      <c r="A46" s="38" t="s">
        <v>179</v>
      </c>
      <c r="B46" s="19">
        <v>4570.5599999999995</v>
      </c>
      <c r="C46" s="140">
        <v>6119</v>
      </c>
      <c r="D46" s="247">
        <f t="shared" si="9"/>
        <v>3.1428655516201588E-2</v>
      </c>
      <c r="E46" s="215">
        <f t="shared" si="10"/>
        <v>4.7780054642141911E-2</v>
      </c>
      <c r="F46" s="52">
        <f t="shared" si="11"/>
        <v>0.33878561926766099</v>
      </c>
      <c r="H46" s="19">
        <v>1093.425</v>
      </c>
      <c r="I46" s="140">
        <v>1401.4310000000003</v>
      </c>
      <c r="J46" s="247">
        <f t="shared" si="12"/>
        <v>3.074374429437381E-2</v>
      </c>
      <c r="K46" s="215">
        <f t="shared" si="13"/>
        <v>4.1078364406745137E-2</v>
      </c>
      <c r="L46" s="52">
        <f t="shared" si="14"/>
        <v>0.28168918764432888</v>
      </c>
      <c r="N46" s="40">
        <f t="shared" si="8"/>
        <v>2.3923217286284397</v>
      </c>
      <c r="O46" s="143">
        <f t="shared" si="8"/>
        <v>2.2902941657133526</v>
      </c>
      <c r="P46" s="52">
        <f t="shared" si="15"/>
        <v>-4.26479271973094E-2</v>
      </c>
    </row>
    <row r="47" spans="1:17" ht="20.100000000000001" customHeight="1" x14ac:dyDescent="0.25">
      <c r="A47" s="38" t="s">
        <v>178</v>
      </c>
      <c r="B47" s="19">
        <v>6310.95</v>
      </c>
      <c r="C47" s="140">
        <v>3518.51</v>
      </c>
      <c r="D47" s="247">
        <f t="shared" si="9"/>
        <v>4.3396142601775808E-2</v>
      </c>
      <c r="E47" s="215">
        <f t="shared" si="10"/>
        <v>2.7474195139552664E-2</v>
      </c>
      <c r="F47" s="52">
        <f t="shared" si="11"/>
        <v>-0.44247538009332982</v>
      </c>
      <c r="H47" s="19">
        <v>1913.5620000000001</v>
      </c>
      <c r="I47" s="140">
        <v>1328.3109999999997</v>
      </c>
      <c r="J47" s="247">
        <f t="shared" si="12"/>
        <v>5.3803471495009303E-2</v>
      </c>
      <c r="K47" s="215">
        <f t="shared" si="13"/>
        <v>3.8935090848916581E-2</v>
      </c>
      <c r="L47" s="52">
        <f t="shared" si="14"/>
        <v>-0.30584376152954562</v>
      </c>
      <c r="N47" s="40">
        <f t="shared" si="8"/>
        <v>3.0321298695125143</v>
      </c>
      <c r="O47" s="143">
        <f t="shared" si="8"/>
        <v>3.7752088241897837</v>
      </c>
      <c r="P47" s="52">
        <f t="shared" si="15"/>
        <v>0.2450683139098975</v>
      </c>
    </row>
    <row r="48" spans="1:17" ht="20.100000000000001" customHeight="1" x14ac:dyDescent="0.25">
      <c r="A48" s="38" t="s">
        <v>184</v>
      </c>
      <c r="B48" s="19">
        <v>1698.99</v>
      </c>
      <c r="C48" s="140">
        <v>2882.8900000000003</v>
      </c>
      <c r="D48" s="247">
        <f t="shared" si="9"/>
        <v>1.1682807234883984E-2</v>
      </c>
      <c r="E48" s="215">
        <f t="shared" si="10"/>
        <v>2.251097266339018E-2</v>
      </c>
      <c r="F48" s="52">
        <f t="shared" si="11"/>
        <v>0.69682576118752926</v>
      </c>
      <c r="H48" s="19">
        <v>609.80199999999991</v>
      </c>
      <c r="I48" s="140">
        <v>955.19799999999998</v>
      </c>
      <c r="J48" s="247">
        <f t="shared" si="12"/>
        <v>1.7145754631728502E-2</v>
      </c>
      <c r="K48" s="215">
        <f t="shared" si="13"/>
        <v>2.7998504046645275E-2</v>
      </c>
      <c r="L48" s="52">
        <f t="shared" si="14"/>
        <v>0.56640680089602879</v>
      </c>
      <c r="N48" s="40">
        <f t="shared" si="8"/>
        <v>3.5892029970747319</v>
      </c>
      <c r="O48" s="143">
        <f t="shared" si="8"/>
        <v>3.3133348827045079</v>
      </c>
      <c r="P48" s="52">
        <f t="shared" si="15"/>
        <v>-7.6860549429793104E-2</v>
      </c>
    </row>
    <row r="49" spans="1:16" ht="20.100000000000001" customHeight="1" x14ac:dyDescent="0.25">
      <c r="A49" s="38" t="s">
        <v>182</v>
      </c>
      <c r="B49" s="19">
        <v>4969.58</v>
      </c>
      <c r="C49" s="140">
        <v>3907.03</v>
      </c>
      <c r="D49" s="247">
        <f t="shared" si="9"/>
        <v>3.4172446676163336E-2</v>
      </c>
      <c r="E49" s="215">
        <f t="shared" si="10"/>
        <v>3.0507943600014336E-2</v>
      </c>
      <c r="F49" s="52">
        <f t="shared" si="11"/>
        <v>-0.21381082505966295</v>
      </c>
      <c r="H49" s="19">
        <v>1098.8429999999998</v>
      </c>
      <c r="I49" s="140">
        <v>853.47699999999998</v>
      </c>
      <c r="J49" s="247">
        <f t="shared" si="12"/>
        <v>3.08960817721038E-2</v>
      </c>
      <c r="K49" s="215">
        <f t="shared" si="13"/>
        <v>2.5016885753758558E-2</v>
      </c>
      <c r="L49" s="52">
        <f t="shared" si="14"/>
        <v>-0.22329486559954417</v>
      </c>
      <c r="N49" s="40">
        <f t="shared" si="8"/>
        <v>2.2111385670418828</v>
      </c>
      <c r="O49" s="143">
        <f t="shared" si="8"/>
        <v>2.1844649260435673</v>
      </c>
      <c r="P49" s="52">
        <f t="shared" si="15"/>
        <v>-1.2063305934733958E-2</v>
      </c>
    </row>
    <row r="50" spans="1:16" ht="20.100000000000001" customHeight="1" x14ac:dyDescent="0.25">
      <c r="A50" s="38" t="s">
        <v>189</v>
      </c>
      <c r="B50" s="19">
        <v>2729.9</v>
      </c>
      <c r="C50" s="140">
        <v>1454.5500000000002</v>
      </c>
      <c r="D50" s="247">
        <f t="shared" si="9"/>
        <v>1.8771679333315552E-2</v>
      </c>
      <c r="E50" s="215">
        <f t="shared" si="10"/>
        <v>1.1357816388254213E-2</v>
      </c>
      <c r="F50" s="52">
        <f t="shared" si="11"/>
        <v>-0.46717828491886143</v>
      </c>
      <c r="H50" s="19">
        <v>662.06499999999994</v>
      </c>
      <c r="I50" s="140">
        <v>472.53000000000003</v>
      </c>
      <c r="J50" s="247">
        <f t="shared" si="12"/>
        <v>1.8615229271559178E-2</v>
      </c>
      <c r="K50" s="215">
        <f t="shared" si="13"/>
        <v>1.385067087364221E-2</v>
      </c>
      <c r="L50" s="52">
        <f t="shared" si="14"/>
        <v>-0.28627853760582411</v>
      </c>
      <c r="N50" s="40">
        <f t="shared" si="8"/>
        <v>2.4252353566064686</v>
      </c>
      <c r="O50" s="143">
        <f t="shared" si="8"/>
        <v>3.2486335980200058</v>
      </c>
      <c r="P50" s="52">
        <f t="shared" si="15"/>
        <v>0.33951271540329359</v>
      </c>
    </row>
    <row r="51" spans="1:16" ht="20.100000000000001" customHeight="1" x14ac:dyDescent="0.25">
      <c r="A51" s="38" t="s">
        <v>190</v>
      </c>
      <c r="B51" s="19">
        <v>817.57000000000016</v>
      </c>
      <c r="C51" s="140">
        <v>1171.3599999999997</v>
      </c>
      <c r="D51" s="247">
        <f t="shared" si="9"/>
        <v>5.6218769451404074E-3</v>
      </c>
      <c r="E51" s="215">
        <f t="shared" si="10"/>
        <v>9.1465345327045814E-3</v>
      </c>
      <c r="F51" s="52">
        <f t="shared" si="11"/>
        <v>0.4327335885612234</v>
      </c>
      <c r="H51" s="19">
        <v>265.41500000000002</v>
      </c>
      <c r="I51" s="140">
        <v>380.13200000000001</v>
      </c>
      <c r="J51" s="247">
        <f t="shared" si="12"/>
        <v>7.4626525750657114E-3</v>
      </c>
      <c r="K51" s="215">
        <f t="shared" si="13"/>
        <v>1.1142325821724251E-2</v>
      </c>
      <c r="L51" s="52">
        <f t="shared" si="14"/>
        <v>0.43221747075334843</v>
      </c>
      <c r="N51" s="40">
        <f t="shared" si="8"/>
        <v>3.2463886884303483</v>
      </c>
      <c r="O51" s="143">
        <f t="shared" si="8"/>
        <v>3.2452192323453088</v>
      </c>
      <c r="P51" s="52">
        <f t="shared" si="15"/>
        <v>-3.6023292257247511E-4</v>
      </c>
    </row>
    <row r="52" spans="1:16" ht="20.100000000000001" customHeight="1" x14ac:dyDescent="0.25">
      <c r="A52" s="38" t="s">
        <v>191</v>
      </c>
      <c r="B52" s="19">
        <v>119.48</v>
      </c>
      <c r="C52" s="140">
        <v>396.69</v>
      </c>
      <c r="D52" s="247">
        <f t="shared" si="9"/>
        <v>8.215832985620507E-4</v>
      </c>
      <c r="E52" s="215">
        <f t="shared" si="10"/>
        <v>3.0975436960273368E-3</v>
      </c>
      <c r="F52" s="52">
        <f t="shared" si="11"/>
        <v>2.3201372614663538</v>
      </c>
      <c r="H52" s="19">
        <v>71.762</v>
      </c>
      <c r="I52" s="140">
        <v>191.22900000000001</v>
      </c>
      <c r="J52" s="247">
        <f t="shared" si="12"/>
        <v>2.017726481517117E-3</v>
      </c>
      <c r="K52" s="215">
        <f t="shared" si="13"/>
        <v>5.6052524506290105E-3</v>
      </c>
      <c r="L52" s="52">
        <f t="shared" si="14"/>
        <v>1.6647668682589674</v>
      </c>
      <c r="N52" s="40">
        <f t="shared" ref="N52:N53" si="16">(H52/B52)*10</f>
        <v>6.0061935051891524</v>
      </c>
      <c r="O52" s="143">
        <f t="shared" ref="O52:O53" si="17">(I52/C52)*10</f>
        <v>4.820615594040687</v>
      </c>
      <c r="P52" s="52">
        <f t="shared" ref="P52:P53" si="18">(O52-N52)/N52</f>
        <v>-0.19739255988408722</v>
      </c>
    </row>
    <row r="53" spans="1:16" ht="20.100000000000001" customHeight="1" x14ac:dyDescent="0.25">
      <c r="A53" s="38" t="s">
        <v>193</v>
      </c>
      <c r="B53" s="19">
        <v>52.179999999999993</v>
      </c>
      <c r="C53" s="140">
        <v>806.88999999999976</v>
      </c>
      <c r="D53" s="247">
        <f t="shared" si="9"/>
        <v>3.5880663306802642E-4</v>
      </c>
      <c r="E53" s="215">
        <f t="shared" si="10"/>
        <v>6.3005798807317989E-3</v>
      </c>
      <c r="F53" s="52">
        <f t="shared" si="11"/>
        <v>14.463587581448829</v>
      </c>
      <c r="H53" s="19">
        <v>32.955999999999996</v>
      </c>
      <c r="I53" s="140">
        <v>186.72</v>
      </c>
      <c r="J53" s="247">
        <f t="shared" si="12"/>
        <v>9.2662124696744929E-4</v>
      </c>
      <c r="K53" s="215">
        <f t="shared" si="13"/>
        <v>5.4730858686781224E-3</v>
      </c>
      <c r="L53" s="52">
        <f t="shared" si="14"/>
        <v>4.6657361330258533</v>
      </c>
      <c r="N53" s="40">
        <f t="shared" si="16"/>
        <v>6.3158298198543505</v>
      </c>
      <c r="O53" s="143">
        <f t="shared" si="17"/>
        <v>2.3140700715091285</v>
      </c>
      <c r="P53" s="52">
        <f t="shared" si="18"/>
        <v>-0.63360791257632509</v>
      </c>
    </row>
    <row r="54" spans="1:16" ht="20.100000000000001" customHeight="1" x14ac:dyDescent="0.25">
      <c r="A54" s="38" t="s">
        <v>192</v>
      </c>
      <c r="B54" s="19">
        <v>3289.19</v>
      </c>
      <c r="C54" s="140">
        <v>772</v>
      </c>
      <c r="D54" s="247">
        <f t="shared" si="9"/>
        <v>2.2617539084343084E-2</v>
      </c>
      <c r="E54" s="215">
        <f t="shared" si="10"/>
        <v>6.0281422101215159E-3</v>
      </c>
      <c r="F54" s="52">
        <f t="shared" si="11"/>
        <v>-0.76529175876127553</v>
      </c>
      <c r="H54" s="19">
        <v>733.79300000000001</v>
      </c>
      <c r="I54" s="140">
        <v>171.822</v>
      </c>
      <c r="J54" s="247">
        <f t="shared" si="12"/>
        <v>2.0631999777763855E-2</v>
      </c>
      <c r="K54" s="215">
        <f t="shared" si="13"/>
        <v>5.036399743616176E-3</v>
      </c>
      <c r="L54" s="52">
        <f t="shared" si="14"/>
        <v>-0.76584404593666056</v>
      </c>
      <c r="N54" s="40">
        <f t="shared" ref="N54" si="19">(H54/B54)*10</f>
        <v>2.2309231148094213</v>
      </c>
      <c r="O54" s="143">
        <f t="shared" ref="O54" si="20">(I54/C54)*10</f>
        <v>2.2256735751295338</v>
      </c>
      <c r="P54" s="52">
        <f t="shared" ref="P54" si="21">(O54-N54)/N54</f>
        <v>-2.3530796041511953E-3</v>
      </c>
    </row>
    <row r="55" spans="1:16" ht="20.100000000000001" customHeight="1" x14ac:dyDescent="0.25">
      <c r="A55" s="38" t="s">
        <v>195</v>
      </c>
      <c r="B55" s="19">
        <v>402.76000000000005</v>
      </c>
      <c r="C55" s="140">
        <v>337.48999999999995</v>
      </c>
      <c r="D55" s="247">
        <f t="shared" si="9"/>
        <v>2.7695086150724101E-3</v>
      </c>
      <c r="E55" s="215">
        <f t="shared" si="10"/>
        <v>2.635282013593148E-3</v>
      </c>
      <c r="F55" s="52">
        <f t="shared" si="11"/>
        <v>-0.16205680802463027</v>
      </c>
      <c r="H55" s="19">
        <v>150.774</v>
      </c>
      <c r="I55" s="140">
        <v>130.46600000000001</v>
      </c>
      <c r="J55" s="247">
        <f t="shared" si="12"/>
        <v>4.2393006399523668E-3</v>
      </c>
      <c r="K55" s="215">
        <f t="shared" si="13"/>
        <v>3.8241839167896317E-3</v>
      </c>
      <c r="L55" s="52">
        <f t="shared" si="14"/>
        <v>-0.13469165771286823</v>
      </c>
      <c r="N55" s="40">
        <f t="shared" si="8"/>
        <v>3.7435197139735821</v>
      </c>
      <c r="O55" s="143">
        <f t="shared" si="8"/>
        <v>3.8657738007052069</v>
      </c>
      <c r="P55" s="52">
        <f t="shared" si="15"/>
        <v>3.2657524488326387E-2</v>
      </c>
    </row>
    <row r="56" spans="1:16" ht="20.100000000000001" customHeight="1" x14ac:dyDescent="0.25">
      <c r="A56" s="38" t="s">
        <v>196</v>
      </c>
      <c r="B56" s="19">
        <v>415.31000000000006</v>
      </c>
      <c r="C56" s="140">
        <v>296.13</v>
      </c>
      <c r="D56" s="247">
        <f t="shared" si="9"/>
        <v>2.8558064925159467E-3</v>
      </c>
      <c r="E56" s="215">
        <f t="shared" si="10"/>
        <v>2.3123235138384516E-3</v>
      </c>
      <c r="F56" s="52">
        <f t="shared" si="11"/>
        <v>-0.2869663624762227</v>
      </c>
      <c r="H56" s="19">
        <v>129.25700000000001</v>
      </c>
      <c r="I56" s="140">
        <v>97.746999999999986</v>
      </c>
      <c r="J56" s="247">
        <f t="shared" si="12"/>
        <v>3.6343088517803014E-3</v>
      </c>
      <c r="K56" s="215">
        <f t="shared" si="13"/>
        <v>2.8651334854631555E-3</v>
      </c>
      <c r="L56" s="52">
        <f t="shared" si="14"/>
        <v>-0.24377789984294868</v>
      </c>
      <c r="N56" s="40">
        <f t="shared" ref="N56" si="22">(H56/B56)*10</f>
        <v>3.1123016541860293</v>
      </c>
      <c r="O56" s="143">
        <f t="shared" ref="O56" si="23">(I56/C56)*10</f>
        <v>3.3008138317630764</v>
      </c>
      <c r="P56" s="52">
        <f t="shared" ref="P56" si="24">(O56-N56)/N56</f>
        <v>6.0570021329230471E-2</v>
      </c>
    </row>
    <row r="57" spans="1:16" ht="20.100000000000001" customHeight="1" x14ac:dyDescent="0.25">
      <c r="A57" s="38" t="s">
        <v>197</v>
      </c>
      <c r="B57" s="19">
        <v>37.11</v>
      </c>
      <c r="C57" s="140">
        <v>115.92</v>
      </c>
      <c r="D57" s="247">
        <f t="shared" si="9"/>
        <v>2.5518041688682376E-4</v>
      </c>
      <c r="E57" s="215">
        <f t="shared" si="10"/>
        <v>9.0515834844208051E-4</v>
      </c>
      <c r="F57" s="52">
        <f t="shared" si="11"/>
        <v>2.1236863379143087</v>
      </c>
      <c r="H57" s="19">
        <v>18.690999999999999</v>
      </c>
      <c r="I57" s="140">
        <v>53.651999999999994</v>
      </c>
      <c r="J57" s="247">
        <f t="shared" si="12"/>
        <v>5.2553336955542523E-4</v>
      </c>
      <c r="K57" s="215">
        <f t="shared" si="13"/>
        <v>1.5726328354023062E-3</v>
      </c>
      <c r="L57" s="52">
        <f t="shared" si="14"/>
        <v>1.8704724198812264</v>
      </c>
      <c r="N57" s="40">
        <f t="shared" ref="N57" si="25">(H57/B57)*10</f>
        <v>5.0366478038264617</v>
      </c>
      <c r="O57" s="143">
        <f t="shared" ref="O57" si="26">(I57/C57)*10</f>
        <v>4.6283643892339539</v>
      </c>
      <c r="P57" s="52">
        <f t="shared" ref="P57" si="27">(O57-N57)/N57</f>
        <v>-8.1062530177775219E-2</v>
      </c>
    </row>
    <row r="58" spans="1:16" ht="20.100000000000001" customHeight="1" x14ac:dyDescent="0.25">
      <c r="A58" s="38" t="s">
        <v>199</v>
      </c>
      <c r="B58" s="19">
        <v>10.519999999999998</v>
      </c>
      <c r="C58" s="140">
        <v>85.06</v>
      </c>
      <c r="D58" s="247">
        <f t="shared" si="9"/>
        <v>7.2338937904860829E-5</v>
      </c>
      <c r="E58" s="215">
        <f t="shared" si="10"/>
        <v>6.6418882952452873E-4</v>
      </c>
      <c r="F58" s="52">
        <f t="shared" si="11"/>
        <v>7.0855513307984808</v>
      </c>
      <c r="H58" s="19">
        <v>9.0020000000000007</v>
      </c>
      <c r="I58" s="140">
        <v>36.028999999999996</v>
      </c>
      <c r="J58" s="247">
        <f t="shared" si="12"/>
        <v>2.5310852242993627E-4</v>
      </c>
      <c r="K58" s="215">
        <f t="shared" si="13"/>
        <v>1.0560722512992934E-3</v>
      </c>
      <c r="L58" s="52">
        <f t="shared" si="14"/>
        <v>3.0023328149300146</v>
      </c>
      <c r="N58" s="40">
        <f t="shared" ref="N58" si="28">(H58/B58)*10</f>
        <v>8.5570342205323211</v>
      </c>
      <c r="O58" s="143">
        <f t="shared" ref="O58" si="29">(I58/C58)*10</f>
        <v>4.2357159652010337</v>
      </c>
      <c r="P58" s="52">
        <f t="shared" ref="P58" si="30">(O58-N58)/N58</f>
        <v>-0.50500186676388725</v>
      </c>
    </row>
    <row r="59" spans="1:16" ht="20.100000000000001" customHeight="1" x14ac:dyDescent="0.25">
      <c r="A59" s="38" t="s">
        <v>198</v>
      </c>
      <c r="B59" s="19">
        <v>49.139999999999993</v>
      </c>
      <c r="C59" s="140">
        <v>70.02000000000001</v>
      </c>
      <c r="D59" s="247">
        <f t="shared" si="9"/>
        <v>3.3790260538449249E-4</v>
      </c>
      <c r="E59" s="215">
        <f t="shared" si="10"/>
        <v>5.4674937506827539E-4</v>
      </c>
      <c r="F59" s="52">
        <f t="shared" si="11"/>
        <v>0.42490842490842529</v>
      </c>
      <c r="H59" s="19">
        <v>24.038</v>
      </c>
      <c r="I59" s="140">
        <v>35.932999999999993</v>
      </c>
      <c r="J59" s="247">
        <f t="shared" si="12"/>
        <v>6.7587454589766803E-4</v>
      </c>
      <c r="K59" s="215">
        <f t="shared" si="13"/>
        <v>1.0532583254028007E-3</v>
      </c>
      <c r="L59" s="52">
        <f t="shared" si="14"/>
        <v>0.49484150095681806</v>
      </c>
      <c r="N59" s="40">
        <f t="shared" ref="N59" si="31">(H59/B59)*10</f>
        <v>4.8917378917378924</v>
      </c>
      <c r="O59" s="143">
        <f t="shared" ref="O59" si="32">(I59/C59)*10</f>
        <v>5.1318194801485273</v>
      </c>
      <c r="P59" s="52">
        <f t="shared" ref="P59" si="33">(O59-N59)/N59</f>
        <v>4.9078996815453017E-2</v>
      </c>
    </row>
    <row r="60" spans="1:16" ht="20.100000000000001" customHeight="1" x14ac:dyDescent="0.25">
      <c r="A60" s="38" t="s">
        <v>194</v>
      </c>
      <c r="B60" s="19">
        <v>185.17000000000002</v>
      </c>
      <c r="C60" s="140">
        <v>83.02</v>
      </c>
      <c r="D60" s="247">
        <f t="shared" si="9"/>
        <v>1.2732890809736771E-3</v>
      </c>
      <c r="E60" s="215">
        <f t="shared" si="10"/>
        <v>6.4825954181902627E-4</v>
      </c>
      <c r="F60" s="52">
        <f t="shared" si="11"/>
        <v>-0.55165523572932984</v>
      </c>
      <c r="H60" s="19">
        <v>61.512999999999984</v>
      </c>
      <c r="I60" s="140">
        <v>30.195</v>
      </c>
      <c r="J60" s="247">
        <f t="shared" si="12"/>
        <v>1.7295561586572611E-3</v>
      </c>
      <c r="K60" s="215">
        <f t="shared" si="13"/>
        <v>8.8506762963119062E-4</v>
      </c>
      <c r="L60" s="52">
        <f t="shared" si="14"/>
        <v>-0.50912815177279591</v>
      </c>
      <c r="N60" s="40">
        <f t="shared" si="8"/>
        <v>3.3219744019009543</v>
      </c>
      <c r="O60" s="143">
        <f t="shared" si="8"/>
        <v>3.6370754035172248</v>
      </c>
      <c r="P60" s="52">
        <f t="shared" si="15"/>
        <v>9.4853530911002293E-2</v>
      </c>
    </row>
    <row r="61" spans="1:16" ht="20.100000000000001" customHeight="1" thickBot="1" x14ac:dyDescent="0.3">
      <c r="A61" s="8" t="s">
        <v>17</v>
      </c>
      <c r="B61" s="19">
        <f>B62-SUM(B39:B60)</f>
        <v>64.149999999965075</v>
      </c>
      <c r="C61" s="140">
        <f>C62-SUM(C39:C60)</f>
        <v>55.150000000008731</v>
      </c>
      <c r="D61" s="247">
        <f t="shared" si="9"/>
        <v>4.4111624207170119E-4</v>
      </c>
      <c r="E61" s="215">
        <f t="shared" si="10"/>
        <v>4.3063736125421533E-4</v>
      </c>
      <c r="F61" s="52">
        <f t="shared" si="11"/>
        <v>-0.14029618082558448</v>
      </c>
      <c r="H61" s="19">
        <f>H62-SUM(H39:H60)</f>
        <v>42.81600000000617</v>
      </c>
      <c r="I61" s="140">
        <f>I62-SUM(I39:I60)</f>
        <v>38.69999999999709</v>
      </c>
      <c r="J61" s="247">
        <f t="shared" si="12"/>
        <v>1.2038540875762844E-3</v>
      </c>
      <c r="K61" s="215">
        <f t="shared" si="13"/>
        <v>1.1343638770234974E-3</v>
      </c>
      <c r="L61" s="52">
        <f t="shared" si="14"/>
        <v>-9.6132286995713925E-2</v>
      </c>
      <c r="N61" s="40">
        <f t="shared" si="8"/>
        <v>6.6743569758424757</v>
      </c>
      <c r="O61" s="143">
        <f t="shared" si="8"/>
        <v>7.0172257479584701</v>
      </c>
      <c r="P61" s="52">
        <f t="shared" si="15"/>
        <v>5.1371056920837765E-2</v>
      </c>
    </row>
    <row r="62" spans="1:16" s="1" customFormat="1" ht="26.25" customHeight="1" thickBot="1" x14ac:dyDescent="0.3">
      <c r="A62" s="12" t="s">
        <v>18</v>
      </c>
      <c r="B62" s="17">
        <v>145426.51999999996</v>
      </c>
      <c r="C62" s="145">
        <v>128065.99</v>
      </c>
      <c r="D62" s="253">
        <f>SUM(D39:D61)</f>
        <v>0.99999999999999978</v>
      </c>
      <c r="E62" s="254">
        <f>SUM(E39:E61)</f>
        <v>0.99999999999999989</v>
      </c>
      <c r="F62" s="57">
        <f t="shared" si="11"/>
        <v>-0.1193766446450067</v>
      </c>
      <c r="H62" s="17">
        <v>35565.772000000004</v>
      </c>
      <c r="I62" s="145">
        <v>34116.037000000004</v>
      </c>
      <c r="J62" s="253">
        <f t="shared" si="12"/>
        <v>1</v>
      </c>
      <c r="K62" s="254">
        <f t="shared" si="13"/>
        <v>1</v>
      </c>
      <c r="L62" s="57">
        <f t="shared" si="14"/>
        <v>-4.076208439957385E-2</v>
      </c>
      <c r="N62" s="37">
        <f t="shared" si="8"/>
        <v>2.4456180344547898</v>
      </c>
      <c r="O62" s="150">
        <f t="shared" si="8"/>
        <v>2.6639420036498374</v>
      </c>
      <c r="P62" s="57">
        <f t="shared" si="15"/>
        <v>8.9271491344607837E-2</v>
      </c>
    </row>
    <row r="64" spans="1:16" ht="15.75" thickBot="1" x14ac:dyDescent="0.3"/>
    <row r="65" spans="1:16" x14ac:dyDescent="0.25">
      <c r="A65" s="375" t="s">
        <v>15</v>
      </c>
      <c r="B65" s="363" t="s">
        <v>1</v>
      </c>
      <c r="C65" s="361"/>
      <c r="D65" s="363" t="s">
        <v>104</v>
      </c>
      <c r="E65" s="361"/>
      <c r="F65" s="130" t="s">
        <v>0</v>
      </c>
      <c r="H65" s="373" t="s">
        <v>19</v>
      </c>
      <c r="I65" s="374"/>
      <c r="J65" s="363" t="s">
        <v>104</v>
      </c>
      <c r="K65" s="364"/>
      <c r="L65" s="130" t="s">
        <v>0</v>
      </c>
      <c r="N65" s="371" t="s">
        <v>22</v>
      </c>
      <c r="O65" s="361"/>
      <c r="P65" s="130" t="s">
        <v>0</v>
      </c>
    </row>
    <row r="66" spans="1:16" x14ac:dyDescent="0.25">
      <c r="A66" s="376"/>
      <c r="B66" s="366" t="str">
        <f>B37</f>
        <v>mar</v>
      </c>
      <c r="C66" s="368"/>
      <c r="D66" s="366" t="str">
        <f>B66</f>
        <v>mar</v>
      </c>
      <c r="E66" s="368"/>
      <c r="F66" s="131" t="str">
        <f>F5</f>
        <v>2025 /2024</v>
      </c>
      <c r="H66" s="369" t="str">
        <f>B66</f>
        <v>mar</v>
      </c>
      <c r="I66" s="368"/>
      <c r="J66" s="366" t="str">
        <f>B66</f>
        <v>mar</v>
      </c>
      <c r="K66" s="367"/>
      <c r="L66" s="131" t="str">
        <f>F66</f>
        <v>2025 /2024</v>
      </c>
      <c r="N66" s="369" t="str">
        <f>B66</f>
        <v>mar</v>
      </c>
      <c r="O66" s="367"/>
      <c r="P66" s="131" t="str">
        <f>L66</f>
        <v>2025 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2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0">
        <f>L38</f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 x14ac:dyDescent="0.25">
      <c r="A68" s="38" t="s">
        <v>165</v>
      </c>
      <c r="B68" s="39">
        <v>19457.670000000002</v>
      </c>
      <c r="C68" s="147">
        <v>21030.36</v>
      </c>
      <c r="D68" s="247">
        <f>B68/$B$96</f>
        <v>0.13172681839811706</v>
      </c>
      <c r="E68" s="246">
        <f>C68/$C$96</f>
        <v>0.14428089383193618</v>
      </c>
      <c r="F68" s="52">
        <f>(C68-B68)/B68</f>
        <v>8.0826224311543904E-2</v>
      </c>
      <c r="H68" s="19">
        <v>7733.400999999998</v>
      </c>
      <c r="I68" s="147">
        <v>7621.1929999999993</v>
      </c>
      <c r="J68" s="245">
        <f>H68/$H$96</f>
        <v>0.18578747389848962</v>
      </c>
      <c r="K68" s="246">
        <f>I68/$I$96</f>
        <v>0.1912140510191129</v>
      </c>
      <c r="L68" s="52">
        <f t="shared" ref="L68:L70" si="34">(I68-H68)/H68</f>
        <v>-1.4509528214041759E-2</v>
      </c>
      <c r="N68" s="40">
        <f t="shared" ref="N68:O83" si="35">(H68/B68)*10</f>
        <v>3.974474333257783</v>
      </c>
      <c r="O68" s="143">
        <f t="shared" si="35"/>
        <v>3.6239003992323475</v>
      </c>
      <c r="P68" s="52">
        <f t="shared" ref="P68:P69" si="36">(O68-N68)/N68</f>
        <v>-8.8206365076228394E-2</v>
      </c>
    </row>
    <row r="69" spans="1:16" ht="20.100000000000001" customHeight="1" x14ac:dyDescent="0.25">
      <c r="A69" s="38" t="s">
        <v>166</v>
      </c>
      <c r="B69" s="19">
        <v>20637.669999999998</v>
      </c>
      <c r="C69" s="140">
        <v>18962.890000000007</v>
      </c>
      <c r="D69" s="247">
        <f t="shared" ref="D69:D95" si="37">B69/$B$96</f>
        <v>0.13971532091202432</v>
      </c>
      <c r="E69" s="215">
        <f t="shared" ref="E69:E95" si="38">C69/$C$96</f>
        <v>0.1300968085585166</v>
      </c>
      <c r="F69" s="52">
        <f>(C69-B69)/B69</f>
        <v>-8.1151602869897213E-2</v>
      </c>
      <c r="H69" s="19">
        <v>6435.8629999999994</v>
      </c>
      <c r="I69" s="140">
        <v>5586.1860000000006</v>
      </c>
      <c r="J69" s="214">
        <f t="shared" ref="J69:J95" si="39">H69/$H$96</f>
        <v>0.1546153793300975</v>
      </c>
      <c r="K69" s="215">
        <f t="shared" ref="K69:K95" si="40">I69/$I$96</f>
        <v>0.14015617434255428</v>
      </c>
      <c r="L69" s="52">
        <f t="shared" si="34"/>
        <v>-0.13202223229425469</v>
      </c>
      <c r="N69" s="40">
        <f t="shared" si="35"/>
        <v>3.1185027185723966</v>
      </c>
      <c r="O69" s="143">
        <f t="shared" si="35"/>
        <v>2.9458516080618509</v>
      </c>
      <c r="P69" s="52">
        <f t="shared" si="36"/>
        <v>-5.5363463203771966E-2</v>
      </c>
    </row>
    <row r="70" spans="1:16" ht="20.100000000000001" customHeight="1" x14ac:dyDescent="0.25">
      <c r="A70" s="38" t="s">
        <v>167</v>
      </c>
      <c r="B70" s="19">
        <v>15220.540000000003</v>
      </c>
      <c r="C70" s="140">
        <v>14762.100000000004</v>
      </c>
      <c r="D70" s="247">
        <f t="shared" si="37"/>
        <v>0.10304179835002222</v>
      </c>
      <c r="E70" s="215">
        <f t="shared" si="38"/>
        <v>0.10127686748284032</v>
      </c>
      <c r="F70" s="52">
        <f>(C70-B70)/B70</f>
        <v>-3.0119824920797726E-2</v>
      </c>
      <c r="H70" s="19">
        <v>4912.7999999999993</v>
      </c>
      <c r="I70" s="140">
        <v>5132.1150000000016</v>
      </c>
      <c r="J70" s="214">
        <f t="shared" si="39"/>
        <v>0.11802526492141037</v>
      </c>
      <c r="K70" s="215">
        <f t="shared" si="40"/>
        <v>0.12876363312751099</v>
      </c>
      <c r="L70" s="52">
        <f t="shared" si="34"/>
        <v>4.4641548607719093E-2</v>
      </c>
      <c r="N70" s="40">
        <f t="shared" ref="N70" si="41">(H70/B70)*10</f>
        <v>3.2277435623177615</v>
      </c>
      <c r="O70" s="143">
        <f t="shared" ref="O70" si="42">(I70/C70)*10</f>
        <v>3.4765480521064078</v>
      </c>
      <c r="P70" s="52">
        <f t="shared" ref="P70" si="43">(O70-N70)/N70</f>
        <v>7.7083103098186057E-2</v>
      </c>
    </row>
    <row r="71" spans="1:16" ht="20.100000000000001" customHeight="1" x14ac:dyDescent="0.25">
      <c r="A71" s="38" t="s">
        <v>170</v>
      </c>
      <c r="B71" s="19">
        <v>8519.18</v>
      </c>
      <c r="C71" s="140">
        <v>8796.9900000000016</v>
      </c>
      <c r="D71" s="247">
        <f t="shared" si="37"/>
        <v>5.7674144785108954E-2</v>
      </c>
      <c r="E71" s="215">
        <f t="shared" si="38"/>
        <v>6.0352632110463371E-2</v>
      </c>
      <c r="F71" s="52">
        <f t="shared" ref="F71:F96" si="44">(C71-B71)/B71</f>
        <v>3.2609946027669486E-2</v>
      </c>
      <c r="H71" s="19">
        <v>3333.7049999999999</v>
      </c>
      <c r="I71" s="140">
        <v>3476.8920000000003</v>
      </c>
      <c r="J71" s="214">
        <f t="shared" si="39"/>
        <v>8.0089035945861919E-2</v>
      </c>
      <c r="K71" s="215">
        <f t="shared" si="40"/>
        <v>8.7234453224835737E-2</v>
      </c>
      <c r="L71" s="52">
        <f t="shared" ref="L71:L96" si="45">(I71-H71)/H71</f>
        <v>4.2951310928831539E-2</v>
      </c>
      <c r="N71" s="40">
        <f t="shared" ref="N71" si="46">(H71/B71)*10</f>
        <v>3.9131759159919142</v>
      </c>
      <c r="O71" s="143">
        <f t="shared" si="35"/>
        <v>3.9523655250261736</v>
      </c>
      <c r="P71" s="52">
        <f t="shared" ref="P71:P96" si="47">(O71-N71)/N71</f>
        <v>1.0014783356430216E-2</v>
      </c>
    </row>
    <row r="72" spans="1:16" ht="20.100000000000001" customHeight="1" x14ac:dyDescent="0.25">
      <c r="A72" s="38" t="s">
        <v>169</v>
      </c>
      <c r="B72" s="19">
        <v>26890.420000000009</v>
      </c>
      <c r="C72" s="140">
        <v>24670.670000000006</v>
      </c>
      <c r="D72" s="247">
        <f t="shared" si="37"/>
        <v>0.18204592183900212</v>
      </c>
      <c r="E72" s="215">
        <f t="shared" si="38"/>
        <v>0.1692556056592818</v>
      </c>
      <c r="F72" s="52">
        <f t="shared" si="44"/>
        <v>-8.2547985490743644E-2</v>
      </c>
      <c r="H72" s="19">
        <v>3350.7950000000001</v>
      </c>
      <c r="I72" s="140">
        <v>2855.9990000000007</v>
      </c>
      <c r="J72" s="214">
        <f t="shared" si="39"/>
        <v>8.049960665452234E-2</v>
      </c>
      <c r="K72" s="215">
        <f t="shared" si="40"/>
        <v>7.1656384833258466E-2</v>
      </c>
      <c r="L72" s="52">
        <f t="shared" si="45"/>
        <v>-0.14766525555875526</v>
      </c>
      <c r="N72" s="40">
        <f t="shared" si="35"/>
        <v>1.2460924745690096</v>
      </c>
      <c r="O72" s="143">
        <f t="shared" si="35"/>
        <v>1.1576495490394059</v>
      </c>
      <c r="P72" s="52">
        <f t="shared" si="47"/>
        <v>-7.0976213511115077E-2</v>
      </c>
    </row>
    <row r="73" spans="1:16" ht="20.100000000000001" customHeight="1" x14ac:dyDescent="0.25">
      <c r="A73" s="38" t="s">
        <v>176</v>
      </c>
      <c r="B73" s="19">
        <v>17666.580000000005</v>
      </c>
      <c r="C73" s="140">
        <v>10982.289999999999</v>
      </c>
      <c r="D73" s="247">
        <f t="shared" si="37"/>
        <v>0.11960128706961355</v>
      </c>
      <c r="E73" s="215">
        <f t="shared" si="38"/>
        <v>7.534510191558938E-2</v>
      </c>
      <c r="F73" s="52">
        <f t="shared" si="44"/>
        <v>-0.37835789383117752</v>
      </c>
      <c r="H73" s="19">
        <v>3883.2640000000001</v>
      </c>
      <c r="I73" s="140">
        <v>2604.1999999999994</v>
      </c>
      <c r="J73" s="214">
        <f t="shared" si="39"/>
        <v>9.32916590050024E-2</v>
      </c>
      <c r="K73" s="215">
        <f t="shared" si="40"/>
        <v>6.5338803473940846E-2</v>
      </c>
      <c r="L73" s="52">
        <f t="shared" si="45"/>
        <v>-0.3293785846133564</v>
      </c>
      <c r="N73" s="40">
        <f t="shared" si="35"/>
        <v>2.1980847453213914</v>
      </c>
      <c r="O73" s="143">
        <f t="shared" si="35"/>
        <v>2.3712722938476398</v>
      </c>
      <c r="P73" s="52">
        <f t="shared" si="47"/>
        <v>7.8790205379877618E-2</v>
      </c>
    </row>
    <row r="74" spans="1:16" ht="20.100000000000001" customHeight="1" x14ac:dyDescent="0.25">
      <c r="A74" s="38" t="s">
        <v>174</v>
      </c>
      <c r="B74" s="19">
        <v>7699.66</v>
      </c>
      <c r="C74" s="140">
        <v>6602.24</v>
      </c>
      <c r="D74" s="247">
        <f t="shared" si="37"/>
        <v>5.2126062090026501E-2</v>
      </c>
      <c r="E74" s="215">
        <f t="shared" si="38"/>
        <v>4.5295329632634072E-2</v>
      </c>
      <c r="F74" s="52">
        <f t="shared" si="44"/>
        <v>-0.1425283713826325</v>
      </c>
      <c r="H74" s="19">
        <v>2699.6209999999996</v>
      </c>
      <c r="I74" s="140">
        <v>2590.2540000000004</v>
      </c>
      <c r="J74" s="214">
        <f t="shared" si="39"/>
        <v>6.4855781573115695E-2</v>
      </c>
      <c r="K74" s="215">
        <f t="shared" si="40"/>
        <v>6.4988901410640218E-2</v>
      </c>
      <c r="L74" s="52">
        <f t="shared" si="45"/>
        <v>-4.0511982978351145E-2</v>
      </c>
      <c r="N74" s="40">
        <f t="shared" si="35"/>
        <v>3.506156115984342</v>
      </c>
      <c r="O74" s="143">
        <f t="shared" si="35"/>
        <v>3.9232957299340838</v>
      </c>
      <c r="P74" s="52">
        <f t="shared" si="47"/>
        <v>0.11897348553534995</v>
      </c>
    </row>
    <row r="75" spans="1:16" ht="20.100000000000001" customHeight="1" x14ac:dyDescent="0.25">
      <c r="A75" s="38" t="s">
        <v>181</v>
      </c>
      <c r="B75" s="19">
        <v>3552.12</v>
      </c>
      <c r="C75" s="140">
        <v>3543.67</v>
      </c>
      <c r="D75" s="247">
        <f t="shared" si="37"/>
        <v>2.4047558940423985E-2</v>
      </c>
      <c r="E75" s="215">
        <f t="shared" si="38"/>
        <v>2.431170341570079E-2</v>
      </c>
      <c r="F75" s="52">
        <f t="shared" si="44"/>
        <v>-2.3788610745131972E-3</v>
      </c>
      <c r="H75" s="19">
        <v>1234.1510000000001</v>
      </c>
      <c r="I75" s="140">
        <v>1161.5449999999998</v>
      </c>
      <c r="J75" s="214">
        <f t="shared" si="39"/>
        <v>2.9649283245404567E-2</v>
      </c>
      <c r="K75" s="215">
        <f t="shared" si="40"/>
        <v>2.9142907795537455E-2</v>
      </c>
      <c r="L75" s="52">
        <f t="shared" si="45"/>
        <v>-5.883072654804819E-2</v>
      </c>
      <c r="N75" s="40">
        <f t="shared" si="35"/>
        <v>3.4744068331024858</v>
      </c>
      <c r="O75" s="143">
        <f t="shared" si="35"/>
        <v>3.2778023913061878</v>
      </c>
      <c r="P75" s="52">
        <f t="shared" si="47"/>
        <v>-5.6586476840635051E-2</v>
      </c>
    </row>
    <row r="76" spans="1:16" ht="20.100000000000001" customHeight="1" x14ac:dyDescent="0.25">
      <c r="A76" s="38" t="s">
        <v>183</v>
      </c>
      <c r="B76" s="19">
        <v>1987.5900000000001</v>
      </c>
      <c r="C76" s="140">
        <v>2388.9000000000005</v>
      </c>
      <c r="D76" s="247">
        <f t="shared" si="37"/>
        <v>1.3455820094590643E-2</v>
      </c>
      <c r="E76" s="215">
        <f t="shared" si="38"/>
        <v>1.6389288023367761E-2</v>
      </c>
      <c r="F76" s="52">
        <f t="shared" si="44"/>
        <v>0.20190783813563179</v>
      </c>
      <c r="H76" s="19">
        <v>980.88900000000012</v>
      </c>
      <c r="I76" s="140">
        <v>1057.2370000000001</v>
      </c>
      <c r="J76" s="214">
        <f t="shared" si="39"/>
        <v>2.3564908826635998E-2</v>
      </c>
      <c r="K76" s="215">
        <f t="shared" si="40"/>
        <v>2.6525843087465951E-2</v>
      </c>
      <c r="L76" s="52">
        <f t="shared" si="45"/>
        <v>7.7835514517952537E-2</v>
      </c>
      <c r="N76" s="40">
        <f t="shared" si="35"/>
        <v>4.9350670913015264</v>
      </c>
      <c r="O76" s="143">
        <f t="shared" si="35"/>
        <v>4.4256226715224569</v>
      </c>
      <c r="P76" s="52">
        <f t="shared" si="47"/>
        <v>-0.10322948206256576</v>
      </c>
    </row>
    <row r="77" spans="1:16" ht="20.100000000000001" customHeight="1" x14ac:dyDescent="0.25">
      <c r="A77" s="38" t="s">
        <v>185</v>
      </c>
      <c r="B77" s="19">
        <v>5074.12</v>
      </c>
      <c r="C77" s="140">
        <v>9552.25</v>
      </c>
      <c r="D77" s="247">
        <f t="shared" si="37"/>
        <v>3.4351373199887431E-2</v>
      </c>
      <c r="E77" s="215">
        <f t="shared" si="38"/>
        <v>6.5534169082512722E-2</v>
      </c>
      <c r="F77" s="52">
        <f t="shared" si="44"/>
        <v>0.8825431799011455</v>
      </c>
      <c r="H77" s="19">
        <v>382.87100000000009</v>
      </c>
      <c r="I77" s="140">
        <v>751.75300000000016</v>
      </c>
      <c r="J77" s="214">
        <f t="shared" si="39"/>
        <v>9.1981051957591049E-3</v>
      </c>
      <c r="K77" s="215">
        <f t="shared" si="40"/>
        <v>1.8861316921874465E-2</v>
      </c>
      <c r="L77" s="52">
        <f t="shared" si="45"/>
        <v>0.96346288958944393</v>
      </c>
      <c r="N77" s="40">
        <f t="shared" si="35"/>
        <v>0.75455645510945757</v>
      </c>
      <c r="O77" s="143">
        <f t="shared" si="35"/>
        <v>0.78699049962050849</v>
      </c>
      <c r="P77" s="52">
        <f t="shared" si="47"/>
        <v>4.2984251597643505E-2</v>
      </c>
    </row>
    <row r="78" spans="1:16" ht="20.100000000000001" customHeight="1" x14ac:dyDescent="0.25">
      <c r="A78" s="38" t="s">
        <v>180</v>
      </c>
      <c r="B78" s="19">
        <v>318.66000000000008</v>
      </c>
      <c r="C78" s="140">
        <v>296.82</v>
      </c>
      <c r="D78" s="247">
        <f t="shared" si="37"/>
        <v>2.1573018737980443E-3</v>
      </c>
      <c r="E78" s="215">
        <f t="shared" si="38"/>
        <v>2.0363633769082076E-3</v>
      </c>
      <c r="F78" s="52">
        <f t="shared" si="44"/>
        <v>-6.8536998681981057E-2</v>
      </c>
      <c r="H78" s="19">
        <v>818.85700000000008</v>
      </c>
      <c r="I78" s="140">
        <v>749.67300000000023</v>
      </c>
      <c r="J78" s="214">
        <f t="shared" si="39"/>
        <v>1.9672246856731673E-2</v>
      </c>
      <c r="K78" s="215">
        <f t="shared" si="40"/>
        <v>1.8809130180754047E-2</v>
      </c>
      <c r="L78" s="52">
        <f t="shared" si="45"/>
        <v>-8.448850043414155E-2</v>
      </c>
      <c r="N78" s="40">
        <f t="shared" si="35"/>
        <v>25.696886964162427</v>
      </c>
      <c r="O78" s="143">
        <f t="shared" si="35"/>
        <v>25.256822316555496</v>
      </c>
      <c r="P78" s="52">
        <f t="shared" si="47"/>
        <v>-1.7125212412719769E-2</v>
      </c>
    </row>
    <row r="79" spans="1:16" ht="20.100000000000001" customHeight="1" x14ac:dyDescent="0.25">
      <c r="A79" s="38" t="s">
        <v>202</v>
      </c>
      <c r="B79" s="19">
        <v>499.94999999999987</v>
      </c>
      <c r="C79" s="140">
        <v>698.34999999999991</v>
      </c>
      <c r="D79" s="247">
        <f t="shared" si="37"/>
        <v>3.3846201964643561E-3</v>
      </c>
      <c r="E79" s="215">
        <f t="shared" si="38"/>
        <v>4.791100209769715E-3</v>
      </c>
      <c r="F79" s="52">
        <f t="shared" si="44"/>
        <v>0.39683968396839703</v>
      </c>
      <c r="H79" s="19">
        <v>270.90899999999993</v>
      </c>
      <c r="I79" s="140">
        <v>662.7360000000001</v>
      </c>
      <c r="J79" s="214">
        <f t="shared" si="39"/>
        <v>6.5083265133110161E-3</v>
      </c>
      <c r="K79" s="215">
        <f t="shared" si="40"/>
        <v>1.6627900030376192E-2</v>
      </c>
      <c r="L79" s="52">
        <f t="shared" si="45"/>
        <v>1.4463417605173703</v>
      </c>
      <c r="N79" s="40">
        <f t="shared" si="35"/>
        <v>5.418721872187219</v>
      </c>
      <c r="O79" s="143">
        <f t="shared" si="35"/>
        <v>9.4900264910145378</v>
      </c>
      <c r="P79" s="52">
        <f t="shared" si="47"/>
        <v>0.75134039259777929</v>
      </c>
    </row>
    <row r="80" spans="1:16" ht="20.100000000000001" customHeight="1" x14ac:dyDescent="0.25">
      <c r="A80" s="38" t="s">
        <v>186</v>
      </c>
      <c r="B80" s="19">
        <v>1761.9299999999998</v>
      </c>
      <c r="C80" s="140">
        <v>4695.5000000000018</v>
      </c>
      <c r="D80" s="247">
        <f t="shared" si="37"/>
        <v>1.1928120537566644E-2</v>
      </c>
      <c r="E80" s="215">
        <f t="shared" si="38"/>
        <v>3.2213948643192825E-2</v>
      </c>
      <c r="F80" s="52">
        <f t="shared" si="44"/>
        <v>1.6649753395424349</v>
      </c>
      <c r="H80" s="19">
        <v>202.51500000000004</v>
      </c>
      <c r="I80" s="140">
        <v>533.4129999999999</v>
      </c>
      <c r="J80" s="214">
        <f t="shared" si="39"/>
        <v>4.8652268615778033E-3</v>
      </c>
      <c r="K80" s="215">
        <f t="shared" si="40"/>
        <v>1.3383214490993478E-2</v>
      </c>
      <c r="L80" s="52">
        <f t="shared" si="45"/>
        <v>1.633943164703848</v>
      </c>
      <c r="N80" s="40">
        <f t="shared" si="35"/>
        <v>1.1493929951814206</v>
      </c>
      <c r="O80" s="143">
        <f t="shared" si="35"/>
        <v>1.1360089447343193</v>
      </c>
      <c r="P80" s="52">
        <f t="shared" si="47"/>
        <v>-1.1644451030422961E-2</v>
      </c>
    </row>
    <row r="81" spans="1:16" ht="20.100000000000001" customHeight="1" x14ac:dyDescent="0.25">
      <c r="A81" s="38" t="s">
        <v>187</v>
      </c>
      <c r="B81" s="19">
        <v>1220.5700000000002</v>
      </c>
      <c r="C81" s="140">
        <v>2400.2199999999998</v>
      </c>
      <c r="D81" s="247">
        <f t="shared" si="37"/>
        <v>8.2631580622032214E-3</v>
      </c>
      <c r="E81" s="215">
        <f t="shared" si="38"/>
        <v>1.6466950018605951E-2</v>
      </c>
      <c r="F81" s="52">
        <f t="shared" si="44"/>
        <v>0.96647467986268665</v>
      </c>
      <c r="H81" s="19">
        <v>260.904</v>
      </c>
      <c r="I81" s="140">
        <v>511.803</v>
      </c>
      <c r="J81" s="214">
        <f t="shared" si="39"/>
        <v>6.2679660721087068E-3</v>
      </c>
      <c r="K81" s="215">
        <f t="shared" si="40"/>
        <v>1.2841024358487581E-2</v>
      </c>
      <c r="L81" s="52">
        <f>(I81-H81)/H81</f>
        <v>0.96165256186183423</v>
      </c>
      <c r="N81" s="40">
        <f t="shared" si="35"/>
        <v>2.1375586815995802</v>
      </c>
      <c r="O81" s="143">
        <f t="shared" si="35"/>
        <v>2.1323170376048863</v>
      </c>
      <c r="P81" s="52">
        <f>(O81-N81)/N81</f>
        <v>-2.4521637884445881E-3</v>
      </c>
    </row>
    <row r="82" spans="1:16" ht="20.100000000000001" customHeight="1" x14ac:dyDescent="0.25">
      <c r="A82" s="38" t="s">
        <v>188</v>
      </c>
      <c r="B82" s="19">
        <v>2256.690000000001</v>
      </c>
      <c r="C82" s="140">
        <v>1212.4599999999998</v>
      </c>
      <c r="D82" s="247">
        <f t="shared" si="37"/>
        <v>1.5277604862804587E-2</v>
      </c>
      <c r="E82" s="215">
        <f t="shared" si="38"/>
        <v>8.3182034228358112E-3</v>
      </c>
      <c r="F82" s="52">
        <f>(C82-B82)/B82</f>
        <v>-0.46272638244508579</v>
      </c>
      <c r="H82" s="19">
        <v>798.28200000000015</v>
      </c>
      <c r="I82" s="140">
        <v>446.03100000000001</v>
      </c>
      <c r="J82" s="214">
        <f t="shared" si="39"/>
        <v>1.9177952396188191E-2</v>
      </c>
      <c r="K82" s="215">
        <f t="shared" si="40"/>
        <v>1.1190819388789386E-2</v>
      </c>
      <c r="L82" s="52">
        <f>(I82-H82)/H82</f>
        <v>-0.4412613587679543</v>
      </c>
      <c r="N82" s="40">
        <f t="shared" si="35"/>
        <v>3.5374021243502645</v>
      </c>
      <c r="O82" s="143">
        <f t="shared" si="35"/>
        <v>3.6787275456509909</v>
      </c>
      <c r="P82" s="52">
        <f>(O82-N82)/N82</f>
        <v>3.9951754517217782E-2</v>
      </c>
    </row>
    <row r="83" spans="1:16" ht="20.100000000000001" customHeight="1" x14ac:dyDescent="0.25">
      <c r="A83" s="38" t="s">
        <v>207</v>
      </c>
      <c r="B83" s="19">
        <v>1060.8799999999999</v>
      </c>
      <c r="C83" s="140">
        <v>1379.9</v>
      </c>
      <c r="D83" s="247">
        <f t="shared" si="37"/>
        <v>7.182069955045718E-3</v>
      </c>
      <c r="E83" s="215">
        <f t="shared" si="38"/>
        <v>9.4669423347336305E-3</v>
      </c>
      <c r="F83" s="52">
        <f>(C83-B83)/B83</f>
        <v>0.3007126159414828</v>
      </c>
      <c r="H83" s="19">
        <v>282.84600000000006</v>
      </c>
      <c r="I83" s="140">
        <v>331.12299999999999</v>
      </c>
      <c r="J83" s="214">
        <f t="shared" si="39"/>
        <v>6.7951013845386037E-3</v>
      </c>
      <c r="K83" s="215">
        <f t="shared" si="40"/>
        <v>8.3078030192388144E-3</v>
      </c>
      <c r="L83" s="52">
        <f>(I83-H83)/H83</f>
        <v>0.17068298650148817</v>
      </c>
      <c r="N83" s="40">
        <f t="shared" si="35"/>
        <v>2.666145087097505</v>
      </c>
      <c r="O83" s="143">
        <f t="shared" si="35"/>
        <v>2.3996159141966809</v>
      </c>
      <c r="P83" s="52">
        <f>(O83-N83)/N83</f>
        <v>-9.996799281129172E-2</v>
      </c>
    </row>
    <row r="84" spans="1:16" ht="20.100000000000001" customHeight="1" x14ac:dyDescent="0.25">
      <c r="A84" s="38" t="s">
        <v>205</v>
      </c>
      <c r="B84" s="19">
        <v>3089.3700000000003</v>
      </c>
      <c r="C84" s="140">
        <v>3869.65</v>
      </c>
      <c r="D84" s="247">
        <f t="shared" si="37"/>
        <v>2.0914779670669251E-2</v>
      </c>
      <c r="E84" s="215">
        <f t="shared" si="38"/>
        <v>2.6548121896950497E-2</v>
      </c>
      <c r="F84" s="52">
        <f>(C84-B84)/B84</f>
        <v>0.25256929406319079</v>
      </c>
      <c r="H84" s="19">
        <v>163.12499999999997</v>
      </c>
      <c r="I84" s="140">
        <v>327.93499999999995</v>
      </c>
      <c r="J84" s="214">
        <f t="shared" si="39"/>
        <v>3.9189202369941918E-3</v>
      </c>
      <c r="K84" s="215">
        <f t="shared" si="40"/>
        <v>8.2278168025600174E-3</v>
      </c>
      <c r="L84" s="52">
        <f>(I84-H84)/H84</f>
        <v>1.0103295019157088</v>
      </c>
      <c r="N84" s="40">
        <f t="shared" ref="N84:N85" si="48">(H84/B84)*10</f>
        <v>0.52802027597859746</v>
      </c>
      <c r="O84" s="143">
        <f t="shared" ref="O84:O85" si="49">(I84/C84)*10</f>
        <v>0.84745390409985388</v>
      </c>
      <c r="P84" s="52">
        <f t="shared" ref="P84:P85" si="50">(O84-N84)/N84</f>
        <v>0.60496470051124362</v>
      </c>
    </row>
    <row r="85" spans="1:16" ht="20.100000000000001" customHeight="1" x14ac:dyDescent="0.25">
      <c r="A85" s="38" t="s">
        <v>201</v>
      </c>
      <c r="B85" s="19">
        <v>702.51</v>
      </c>
      <c r="C85" s="140">
        <v>404.82000000000005</v>
      </c>
      <c r="D85" s="247">
        <f t="shared" si="37"/>
        <v>4.7559346619025413E-3</v>
      </c>
      <c r="E85" s="215">
        <f t="shared" si="38"/>
        <v>2.777308207802644E-3</v>
      </c>
      <c r="F85" s="52">
        <f t="shared" si="44"/>
        <v>-0.42375197506085316</v>
      </c>
      <c r="H85" s="19">
        <v>606.95499999999981</v>
      </c>
      <c r="I85" s="140">
        <v>278.97300000000001</v>
      </c>
      <c r="J85" s="214">
        <f t="shared" si="39"/>
        <v>1.4581506405791936E-2</v>
      </c>
      <c r="K85" s="215">
        <f t="shared" si="40"/>
        <v>6.9993710243206001E-3</v>
      </c>
      <c r="L85" s="52">
        <f t="shared" si="45"/>
        <v>-0.54037284477432412</v>
      </c>
      <c r="N85" s="40">
        <f t="shared" si="48"/>
        <v>8.6398058390627863</v>
      </c>
      <c r="O85" s="143">
        <f t="shared" si="49"/>
        <v>6.8912850155624721</v>
      </c>
      <c r="P85" s="52">
        <f t="shared" si="50"/>
        <v>-0.20237964325480573</v>
      </c>
    </row>
    <row r="86" spans="1:16" ht="20.100000000000001" customHeight="1" x14ac:dyDescent="0.25">
      <c r="A86" s="38" t="s">
        <v>200</v>
      </c>
      <c r="B86" s="19">
        <v>1336.47</v>
      </c>
      <c r="C86" s="140">
        <v>1018.9900000000001</v>
      </c>
      <c r="D86" s="247">
        <f t="shared" si="37"/>
        <v>9.0477914870861469E-3</v>
      </c>
      <c r="E86" s="215">
        <f t="shared" si="38"/>
        <v>6.9908830854918634E-3</v>
      </c>
      <c r="F86" s="52">
        <f t="shared" si="44"/>
        <v>-0.2375511608939968</v>
      </c>
      <c r="H86" s="19">
        <v>509.34700000000004</v>
      </c>
      <c r="I86" s="140">
        <v>277.089</v>
      </c>
      <c r="J86" s="214">
        <f t="shared" si="39"/>
        <v>1.2236568680167242E-2</v>
      </c>
      <c r="K86" s="215">
        <f t="shared" si="40"/>
        <v>6.9521018799596039E-3</v>
      </c>
      <c r="L86" s="52">
        <f t="shared" si="45"/>
        <v>-0.45599169132241874</v>
      </c>
      <c r="N86" s="40">
        <f t="shared" ref="N86:O96" si="51">(H86/B86)*10</f>
        <v>3.811136800676409</v>
      </c>
      <c r="O86" s="143">
        <f t="shared" si="51"/>
        <v>2.7192514156174248</v>
      </c>
      <c r="P86" s="52">
        <f t="shared" si="47"/>
        <v>-0.28649860715185926</v>
      </c>
    </row>
    <row r="87" spans="1:16" ht="20.100000000000001" customHeight="1" x14ac:dyDescent="0.25">
      <c r="A87" s="38" t="s">
        <v>203</v>
      </c>
      <c r="B87" s="19">
        <v>690.39</v>
      </c>
      <c r="C87" s="140">
        <v>757.93999999999994</v>
      </c>
      <c r="D87" s="247">
        <f t="shared" si="37"/>
        <v>4.6738832632003749E-3</v>
      </c>
      <c r="E87" s="215">
        <f t="shared" si="38"/>
        <v>5.1999233808160059E-3</v>
      </c>
      <c r="F87" s="52">
        <f t="shared" si="44"/>
        <v>9.784324801923544E-2</v>
      </c>
      <c r="H87" s="19">
        <v>228.36500000000001</v>
      </c>
      <c r="I87" s="140">
        <v>264.42499999999995</v>
      </c>
      <c r="J87" s="214">
        <f t="shared" si="39"/>
        <v>5.4862480914708283E-3</v>
      </c>
      <c r="K87" s="215">
        <f t="shared" si="40"/>
        <v>6.6343649138302782E-3</v>
      </c>
      <c r="L87" s="52">
        <f t="shared" si="45"/>
        <v>0.15790510805070804</v>
      </c>
      <c r="N87" s="40">
        <f t="shared" ref="N87:N91" si="52">(H87/B87)*10</f>
        <v>3.3077680731180932</v>
      </c>
      <c r="O87" s="143">
        <f t="shared" ref="O87:O91" si="53">(I87/C87)*10</f>
        <v>3.4887326173575737</v>
      </c>
      <c r="P87" s="52">
        <f t="shared" ref="P87:P91" si="54">(O87-N87)/N87</f>
        <v>5.470895789525318E-2</v>
      </c>
    </row>
    <row r="88" spans="1:16" ht="20.100000000000001" customHeight="1" x14ac:dyDescent="0.25">
      <c r="A88" s="38" t="s">
        <v>206</v>
      </c>
      <c r="B88" s="19">
        <v>215.75</v>
      </c>
      <c r="C88" s="140">
        <v>583.49999999999989</v>
      </c>
      <c r="D88" s="247">
        <f t="shared" si="37"/>
        <v>1.4606096757419443E-3</v>
      </c>
      <c r="E88" s="215">
        <f t="shared" si="38"/>
        <v>4.0031602669157703E-3</v>
      </c>
      <c r="F88" s="52">
        <f t="shared" si="44"/>
        <v>1.7045191193511002</v>
      </c>
      <c r="H88" s="19">
        <v>91.58</v>
      </c>
      <c r="I88" s="140">
        <v>237.995</v>
      </c>
      <c r="J88" s="214">
        <f t="shared" si="39"/>
        <v>2.2001208601007093E-3</v>
      </c>
      <c r="K88" s="215">
        <f t="shared" si="40"/>
        <v>5.9712420446895618E-3</v>
      </c>
      <c r="L88" s="52">
        <f t="shared" ref="L88:L89" si="55">(I88-H88)/H88</f>
        <v>1.5987661061367113</v>
      </c>
      <c r="N88" s="40">
        <f t="shared" ref="N88:N89" si="56">(H88/B88)*10</f>
        <v>4.2447276940903826</v>
      </c>
      <c r="O88" s="143">
        <f t="shared" ref="O88:O89" si="57">(I88/C88)*10</f>
        <v>4.0787489288774639</v>
      </c>
      <c r="P88" s="52">
        <f t="shared" ref="P88:P89" si="58">(O88-N88)/N88</f>
        <v>-3.9102335220230641E-2</v>
      </c>
    </row>
    <row r="89" spans="1:16" ht="20.100000000000001" customHeight="1" x14ac:dyDescent="0.25">
      <c r="A89" s="38" t="s">
        <v>208</v>
      </c>
      <c r="B89" s="19">
        <v>1072.6500000000003</v>
      </c>
      <c r="C89" s="140">
        <v>870.26</v>
      </c>
      <c r="D89" s="247">
        <f t="shared" si="37"/>
        <v>7.2617518826632536E-3</v>
      </c>
      <c r="E89" s="215">
        <f t="shared" si="38"/>
        <v>5.9705060049462201E-3</v>
      </c>
      <c r="F89" s="52">
        <f t="shared" si="44"/>
        <v>-0.18868223558476696</v>
      </c>
      <c r="H89" s="19">
        <v>272.78999999999996</v>
      </c>
      <c r="I89" s="140">
        <v>211.15800000000002</v>
      </c>
      <c r="J89" s="214">
        <f t="shared" si="39"/>
        <v>6.5535157176989777E-3</v>
      </c>
      <c r="K89" s="215">
        <f t="shared" si="40"/>
        <v>5.2979076353392241E-3</v>
      </c>
      <c r="L89" s="52">
        <f t="shared" si="55"/>
        <v>-0.22593203563180453</v>
      </c>
      <c r="N89" s="40">
        <f t="shared" si="56"/>
        <v>2.5431408194658078</v>
      </c>
      <c r="O89" s="143">
        <f t="shared" si="57"/>
        <v>2.4263783237193484</v>
      </c>
      <c r="P89" s="52">
        <f t="shared" si="58"/>
        <v>-4.591271346546421E-2</v>
      </c>
    </row>
    <row r="90" spans="1:16" ht="20.100000000000001" customHeight="1" x14ac:dyDescent="0.25">
      <c r="A90" s="38" t="s">
        <v>211</v>
      </c>
      <c r="B90" s="19"/>
      <c r="C90" s="140">
        <v>73.179999999999993</v>
      </c>
      <c r="D90" s="247">
        <f t="shared" si="37"/>
        <v>0</v>
      </c>
      <c r="E90" s="215">
        <f t="shared" si="38"/>
        <v>5.020587289338408E-4</v>
      </c>
      <c r="F90" s="52"/>
      <c r="H90" s="19"/>
      <c r="I90" s="140">
        <v>203.85100000000003</v>
      </c>
      <c r="J90" s="214">
        <f t="shared" si="39"/>
        <v>0</v>
      </c>
      <c r="K90" s="215">
        <f t="shared" si="40"/>
        <v>5.1145766173743652E-3</v>
      </c>
      <c r="L90" s="52"/>
      <c r="N90" s="40"/>
      <c r="O90" s="143">
        <f t="shared" si="53"/>
        <v>27.856108226291344</v>
      </c>
      <c r="P90" s="52"/>
    </row>
    <row r="91" spans="1:16" ht="20.100000000000001" customHeight="1" x14ac:dyDescent="0.25">
      <c r="A91" s="38" t="s">
        <v>209</v>
      </c>
      <c r="B91" s="19">
        <v>497.89</v>
      </c>
      <c r="C91" s="140">
        <v>609.99</v>
      </c>
      <c r="D91" s="247">
        <f t="shared" si="37"/>
        <v>3.3706741666519424E-3</v>
      </c>
      <c r="E91" s="215">
        <f t="shared" si="38"/>
        <v>4.1848975684934901E-3</v>
      </c>
      <c r="F91" s="52">
        <f t="shared" si="44"/>
        <v>0.22515013356363861</v>
      </c>
      <c r="H91" s="19">
        <v>102.092</v>
      </c>
      <c r="I91" s="140">
        <v>137.44900000000001</v>
      </c>
      <c r="J91" s="214">
        <f t="shared" si="39"/>
        <v>2.4526614855798381E-3</v>
      </c>
      <c r="K91" s="215">
        <f t="shared" si="40"/>
        <v>3.448565086663735E-3</v>
      </c>
      <c r="L91" s="52">
        <f t="shared" si="45"/>
        <v>0.3463248834384674</v>
      </c>
      <c r="N91" s="40">
        <f t="shared" si="52"/>
        <v>2.0504930808009805</v>
      </c>
      <c r="O91" s="143">
        <f t="shared" si="53"/>
        <v>2.2532992344136789</v>
      </c>
      <c r="P91" s="52">
        <f t="shared" si="54"/>
        <v>9.8906041435397857E-2</v>
      </c>
    </row>
    <row r="92" spans="1:16" ht="20.100000000000001" customHeight="1" x14ac:dyDescent="0.25">
      <c r="A92" s="38" t="s">
        <v>204</v>
      </c>
      <c r="B92" s="19">
        <v>682.20999999999992</v>
      </c>
      <c r="C92" s="140">
        <v>456.36</v>
      </c>
      <c r="D92" s="247">
        <f t="shared" si="37"/>
        <v>4.6185053389937968E-3</v>
      </c>
      <c r="E92" s="215">
        <f t="shared" si="38"/>
        <v>3.1309035465461551E-3</v>
      </c>
      <c r="F92" s="52">
        <f t="shared" si="44"/>
        <v>-0.33105641957754933</v>
      </c>
      <c r="H92" s="19">
        <v>243.45500000000004</v>
      </c>
      <c r="I92" s="140">
        <v>131.25500000000002</v>
      </c>
      <c r="J92" s="214">
        <f t="shared" si="39"/>
        <v>5.8487707359228891E-3</v>
      </c>
      <c r="K92" s="215">
        <f t="shared" si="40"/>
        <v>3.2931589931541778E-3</v>
      </c>
      <c r="L92" s="52">
        <f t="shared" si="45"/>
        <v>-0.46086545768211784</v>
      </c>
      <c r="N92" s="40">
        <f t="shared" ref="N92" si="59">(H92/B92)*10</f>
        <v>3.5686225648993721</v>
      </c>
      <c r="O92" s="143">
        <f t="shared" ref="O92" si="60">(I92/C92)*10</f>
        <v>2.8761284950477699</v>
      </c>
      <c r="P92" s="52">
        <f t="shared" ref="P92" si="61">(O92-N92)/N92</f>
        <v>-0.19405080174712427</v>
      </c>
    </row>
    <row r="93" spans="1:16" ht="20.100000000000001" customHeight="1" x14ac:dyDescent="0.25">
      <c r="A93" s="38" t="s">
        <v>213</v>
      </c>
      <c r="B93" s="19"/>
      <c r="C93" s="140">
        <v>454.5</v>
      </c>
      <c r="D93" s="247">
        <f t="shared" si="37"/>
        <v>0</v>
      </c>
      <c r="E93" s="215">
        <f t="shared" si="38"/>
        <v>3.1181428300140843E-3</v>
      </c>
      <c r="F93" s="52"/>
      <c r="H93" s="19"/>
      <c r="I93" s="140">
        <v>125.64100000000001</v>
      </c>
      <c r="J93" s="214">
        <f t="shared" si="39"/>
        <v>0</v>
      </c>
      <c r="K93" s="215">
        <f t="shared" si="40"/>
        <v>3.1523049716878138E-3</v>
      </c>
      <c r="L93" s="52"/>
      <c r="N93" s="40"/>
      <c r="O93" s="143">
        <f t="shared" ref="O93:O94" si="62">(I93/C93)*10</f>
        <v>2.7643784378437846</v>
      </c>
      <c r="P93" s="52"/>
    </row>
    <row r="94" spans="1:16" ht="20.100000000000001" customHeight="1" x14ac:dyDescent="0.25">
      <c r="A94" s="38" t="s">
        <v>214</v>
      </c>
      <c r="B94" s="19">
        <v>6.8699999999999992</v>
      </c>
      <c r="C94" s="140">
        <v>229.16</v>
      </c>
      <c r="D94" s="247">
        <f t="shared" si="37"/>
        <v>4.6509332432663528E-5</v>
      </c>
      <c r="E94" s="215">
        <f t="shared" si="38"/>
        <v>1.5721751615534159E-3</v>
      </c>
      <c r="F94" s="52">
        <f t="shared" si="44"/>
        <v>32.356622998544395</v>
      </c>
      <c r="H94" s="19">
        <v>8.136000000000001</v>
      </c>
      <c r="I94" s="140">
        <v>115.59700000000001</v>
      </c>
      <c r="J94" s="214">
        <f t="shared" si="39"/>
        <v>1.9545952519960002E-4</v>
      </c>
      <c r="K94" s="215">
        <f t="shared" si="40"/>
        <v>2.9003032275467105E-3</v>
      </c>
      <c r="L94" s="52">
        <f t="shared" si="45"/>
        <v>13.208087512291051</v>
      </c>
      <c r="N94" s="40">
        <f t="shared" ref="N94" si="63">(H94/B94)*10</f>
        <v>11.842794759825331</v>
      </c>
      <c r="O94" s="143">
        <f t="shared" si="62"/>
        <v>5.0443794728573934</v>
      </c>
      <c r="P94" s="52">
        <f t="shared" ref="P94" si="64">(O94-N94)/N94</f>
        <v>-0.57405497813999162</v>
      </c>
    </row>
    <row r="95" spans="1:16" ht="20.100000000000001" customHeight="1" thickBot="1" x14ac:dyDescent="0.3">
      <c r="A95" s="8" t="s">
        <v>17</v>
      </c>
      <c r="B95" s="19">
        <f>B96-SUM(B68:B94)</f>
        <v>5593.9499999999534</v>
      </c>
      <c r="C95" s="140">
        <f>C96-SUM(C68:C94)</f>
        <v>4455.8799999999756</v>
      </c>
      <c r="D95" s="247">
        <f t="shared" si="37"/>
        <v>3.7870579353958662E-2</v>
      </c>
      <c r="E95" s="215">
        <f t="shared" si="38"/>
        <v>3.0570011602647044E-2</v>
      </c>
      <c r="F95" s="52">
        <f t="shared" si="44"/>
        <v>-0.20344658068091195</v>
      </c>
      <c r="H95" s="19">
        <f>H96-SUM(H68:H94)</f>
        <v>1817.468000000008</v>
      </c>
      <c r="I95" s="140">
        <f>I96-SUM(I68:I94)</f>
        <v>1473.3459999999977</v>
      </c>
      <c r="J95" s="214">
        <f t="shared" si="39"/>
        <v>4.366290958031812E-2</v>
      </c>
      <c r="K95" s="215">
        <f t="shared" si="40"/>
        <v>3.696592609750278E-2</v>
      </c>
      <c r="L95" s="52">
        <f t="shared" si="45"/>
        <v>-0.18934143544756155</v>
      </c>
      <c r="N95" s="40">
        <f t="shared" si="51"/>
        <v>3.2489886395123717</v>
      </c>
      <c r="O95" s="143">
        <f t="shared" si="51"/>
        <v>3.3065208219251998</v>
      </c>
      <c r="P95" s="52">
        <f t="shared" si="47"/>
        <v>1.7707720400482189E-2</v>
      </c>
    </row>
    <row r="96" spans="1:16" s="1" customFormat="1" ht="26.25" customHeight="1" thickBot="1" x14ac:dyDescent="0.3">
      <c r="A96" s="12" t="s">
        <v>18</v>
      </c>
      <c r="B96" s="17">
        <v>147712.28999999998</v>
      </c>
      <c r="C96" s="145">
        <v>145759.83999999997</v>
      </c>
      <c r="D96" s="243">
        <f>SUM(D68:D95)</f>
        <v>0.99999999999999978</v>
      </c>
      <c r="E96" s="244">
        <f>SUM(E68:E95)</f>
        <v>1.0000000000000002</v>
      </c>
      <c r="F96" s="57">
        <f t="shared" si="44"/>
        <v>-1.3217925197693516E-2</v>
      </c>
      <c r="H96" s="17">
        <v>41624.986000000012</v>
      </c>
      <c r="I96" s="145">
        <v>39856.867000000013</v>
      </c>
      <c r="J96" s="269">
        <f>SUM(J68:J95)</f>
        <v>0.99999999999999967</v>
      </c>
      <c r="K96" s="243">
        <f>SUM(K68:K95)</f>
        <v>0.99999999999999956</v>
      </c>
      <c r="L96" s="57">
        <f t="shared" si="45"/>
        <v>-4.2477347620008765E-2</v>
      </c>
      <c r="N96" s="37">
        <f t="shared" si="51"/>
        <v>2.8179771635792812</v>
      </c>
      <c r="O96" s="150">
        <f t="shared" si="51"/>
        <v>2.7344203314163917</v>
      </c>
      <c r="P96" s="57">
        <f t="shared" si="47"/>
        <v>-2.9651351772048758E-2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  <ignoredError sqref="B32:C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F39:F62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L39:L62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P39:P62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131</v>
      </c>
      <c r="B1" s="4"/>
    </row>
    <row r="3" spans="1:19" ht="15.75" thickBot="1" x14ac:dyDescent="0.3"/>
    <row r="4" spans="1:19" x14ac:dyDescent="0.25">
      <c r="A4" s="348" t="s">
        <v>16</v>
      </c>
      <c r="B4" s="336"/>
      <c r="C4" s="336"/>
      <c r="D4" s="336"/>
      <c r="E4" s="363" t="s">
        <v>1</v>
      </c>
      <c r="F4" s="364"/>
      <c r="G4" s="361" t="s">
        <v>104</v>
      </c>
      <c r="H4" s="361"/>
      <c r="I4" s="130" t="s">
        <v>0</v>
      </c>
      <c r="K4" s="365" t="s">
        <v>19</v>
      </c>
      <c r="L4" s="364"/>
      <c r="M4" s="361" t="s">
        <v>104</v>
      </c>
      <c r="N4" s="361"/>
      <c r="O4" s="130" t="s">
        <v>0</v>
      </c>
      <c r="Q4" s="371" t="s">
        <v>22</v>
      </c>
      <c r="R4" s="361"/>
      <c r="S4" s="130" t="s">
        <v>0</v>
      </c>
    </row>
    <row r="5" spans="1:19" x14ac:dyDescent="0.25">
      <c r="A5" s="362"/>
      <c r="B5" s="337"/>
      <c r="C5" s="337"/>
      <c r="D5" s="337"/>
      <c r="E5" s="366" t="s">
        <v>154</v>
      </c>
      <c r="F5" s="367"/>
      <c r="G5" s="368" t="str">
        <f>E5</f>
        <v>jan-mar</v>
      </c>
      <c r="H5" s="368"/>
      <c r="I5" s="131" t="s">
        <v>153</v>
      </c>
      <c r="K5" s="369" t="str">
        <f>E5</f>
        <v>jan-mar</v>
      </c>
      <c r="L5" s="367"/>
      <c r="M5" s="357" t="str">
        <f>E5</f>
        <v>jan-mar</v>
      </c>
      <c r="N5" s="358"/>
      <c r="O5" s="131" t="str">
        <f>I5</f>
        <v>2025/2024</v>
      </c>
      <c r="Q5" s="369" t="str">
        <f>E5</f>
        <v>jan-mar</v>
      </c>
      <c r="R5" s="367"/>
      <c r="S5" s="131" t="str">
        <f>O5</f>
        <v>2025/2024</v>
      </c>
    </row>
    <row r="6" spans="1:19" ht="15.75" thickBot="1" x14ac:dyDescent="0.3">
      <c r="A6" s="349"/>
      <c r="B6" s="372"/>
      <c r="C6" s="372"/>
      <c r="D6" s="372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273629.59999999998</v>
      </c>
      <c r="F7" s="145">
        <v>260423.25000000012</v>
      </c>
      <c r="G7" s="243">
        <f>E7/E15</f>
        <v>0.41962904327352024</v>
      </c>
      <c r="H7" s="244">
        <f>F7/F15</f>
        <v>0.39304302010596287</v>
      </c>
      <c r="I7" s="164">
        <f t="shared" ref="I7:I18" si="0">(F7-E7)/E7</f>
        <v>-4.8263601598656947E-2</v>
      </c>
      <c r="J7" s="1"/>
      <c r="K7" s="17">
        <v>53053.482999999957</v>
      </c>
      <c r="L7" s="145">
        <v>51099.509999999995</v>
      </c>
      <c r="M7" s="243">
        <f>K7/K15</f>
        <v>0.36677655736963471</v>
      </c>
      <c r="N7" s="244">
        <f>L7/L15</f>
        <v>0.35352542811717197</v>
      </c>
      <c r="O7" s="164">
        <f t="shared" ref="O7:O18" si="1">(L7-K7)/K7</f>
        <v>-3.6830249203430497E-2</v>
      </c>
      <c r="P7" s="1"/>
      <c r="Q7" s="187">
        <f t="shared" ref="Q7:Q18" si="2">(K7/E7)*10</f>
        <v>1.9388795291152696</v>
      </c>
      <c r="R7" s="188">
        <f t="shared" ref="R7:R18" si="3">(L7/F7)*10</f>
        <v>1.9621715803024489</v>
      </c>
      <c r="S7" s="55">
        <f>(R7-Q7)/Q7</f>
        <v>1.201315029500964E-2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168987.68999999997</v>
      </c>
      <c r="F8" s="181">
        <v>160680.7300000001</v>
      </c>
      <c r="G8" s="245">
        <f>E8/E7</f>
        <v>0.61757825176808356</v>
      </c>
      <c r="H8" s="246">
        <f>F8/F7</f>
        <v>0.6169984054803096</v>
      </c>
      <c r="I8" s="206">
        <f t="shared" si="0"/>
        <v>-4.9157190088815798E-2</v>
      </c>
      <c r="K8" s="180">
        <v>43162.382999999958</v>
      </c>
      <c r="L8" s="181">
        <v>41368.57499999999</v>
      </c>
      <c r="M8" s="250">
        <f>K8/K7</f>
        <v>0.81356360712453113</v>
      </c>
      <c r="N8" s="246">
        <f>L8/L7</f>
        <v>0.8095689175884464</v>
      </c>
      <c r="O8" s="207">
        <f t="shared" si="1"/>
        <v>-4.1559521864211482E-2</v>
      </c>
      <c r="Q8" s="189">
        <f t="shared" si="2"/>
        <v>2.5541732063441995</v>
      </c>
      <c r="R8" s="190">
        <f t="shared" si="3"/>
        <v>2.5745822165483045</v>
      </c>
      <c r="S8" s="182">
        <f t="shared" ref="S8:S18" si="4">(R8-Q8)/Q8</f>
        <v>7.9904566195479476E-3</v>
      </c>
    </row>
    <row r="9" spans="1:19" ht="24" customHeight="1" x14ac:dyDescent="0.25">
      <c r="A9" s="8"/>
      <c r="B9" t="s">
        <v>37</v>
      </c>
      <c r="E9" s="19">
        <v>45429.78</v>
      </c>
      <c r="F9" s="140">
        <v>39262.970000000016</v>
      </c>
      <c r="G9" s="247">
        <f>E9/E7</f>
        <v>0.16602655560655719</v>
      </c>
      <c r="H9" s="215">
        <f>F9/F7</f>
        <v>0.15076599343568595</v>
      </c>
      <c r="I9" s="182">
        <f t="shared" si="0"/>
        <v>-0.13574377864035403</v>
      </c>
      <c r="K9" s="19">
        <v>6398.2699999999995</v>
      </c>
      <c r="L9" s="140">
        <v>6046.3470000000043</v>
      </c>
      <c r="M9" s="247">
        <f>K9/K7</f>
        <v>0.12060037603940169</v>
      </c>
      <c r="N9" s="215">
        <f>L9/L7</f>
        <v>0.11832495066978146</v>
      </c>
      <c r="O9" s="182">
        <f t="shared" si="1"/>
        <v>-5.5002836704295885E-2</v>
      </c>
      <c r="Q9" s="189">
        <f t="shared" si="2"/>
        <v>1.4083867454343824</v>
      </c>
      <c r="R9" s="190">
        <f t="shared" si="3"/>
        <v>1.5399616992805185</v>
      </c>
      <c r="S9" s="182">
        <f t="shared" si="4"/>
        <v>9.3422459613928768E-2</v>
      </c>
    </row>
    <row r="10" spans="1:19" ht="24" customHeight="1" thickBot="1" x14ac:dyDescent="0.3">
      <c r="A10" s="8"/>
      <c r="B10" t="s">
        <v>36</v>
      </c>
      <c r="E10" s="19">
        <v>59212.130000000012</v>
      </c>
      <c r="F10" s="140">
        <v>60479.549999999988</v>
      </c>
      <c r="G10" s="247">
        <f>E10/E7</f>
        <v>0.21639519262535931</v>
      </c>
      <c r="H10" s="215">
        <f>F10/F7</f>
        <v>0.23223560108400446</v>
      </c>
      <c r="I10" s="186">
        <f t="shared" si="0"/>
        <v>2.1404735820176983E-2</v>
      </c>
      <c r="K10" s="19">
        <v>3492.8299999999995</v>
      </c>
      <c r="L10" s="140">
        <v>3684.5879999999997</v>
      </c>
      <c r="M10" s="247">
        <f>K10/K7</f>
        <v>6.5836016836067143E-2</v>
      </c>
      <c r="N10" s="215">
        <f>L10/L7</f>
        <v>7.2106131741772092E-2</v>
      </c>
      <c r="O10" s="209">
        <f t="shared" si="1"/>
        <v>5.4900467529195605E-2</v>
      </c>
      <c r="Q10" s="189">
        <f t="shared" si="2"/>
        <v>0.58988420109190443</v>
      </c>
      <c r="R10" s="190">
        <f t="shared" si="3"/>
        <v>0.60922873930113575</v>
      </c>
      <c r="S10" s="182">
        <f t="shared" si="4"/>
        <v>3.2793789312247454E-2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378445.38000000041</v>
      </c>
      <c r="F11" s="145">
        <v>402158.79999999993</v>
      </c>
      <c r="G11" s="243">
        <f>E11/E15</f>
        <v>0.58037095672647987</v>
      </c>
      <c r="H11" s="244">
        <f>F11/F15</f>
        <v>0.60695697989403707</v>
      </c>
      <c r="I11" s="164">
        <f t="shared" si="0"/>
        <v>6.2660085849111147E-2</v>
      </c>
      <c r="J11" s="1"/>
      <c r="K11" s="17">
        <v>91594.482999999978</v>
      </c>
      <c r="L11" s="145">
        <v>93443.162000000069</v>
      </c>
      <c r="M11" s="243">
        <f>K11/K15</f>
        <v>0.63322344263036512</v>
      </c>
      <c r="N11" s="244">
        <f>L11/L15</f>
        <v>0.64647457188282798</v>
      </c>
      <c r="O11" s="164">
        <f t="shared" si="1"/>
        <v>2.0183300778062054E-2</v>
      </c>
      <c r="Q11" s="191">
        <f t="shared" si="2"/>
        <v>2.4202827631295136</v>
      </c>
      <c r="R11" s="192">
        <f t="shared" si="3"/>
        <v>2.3235389105000332</v>
      </c>
      <c r="S11" s="57">
        <f t="shared" si="4"/>
        <v>-3.99721280931601E-2</v>
      </c>
    </row>
    <row r="12" spans="1:19" s="3" customFormat="1" ht="24" customHeight="1" x14ac:dyDescent="0.25">
      <c r="A12" s="46"/>
      <c r="B12" s="3" t="s">
        <v>33</v>
      </c>
      <c r="E12" s="31">
        <v>285604.76000000042</v>
      </c>
      <c r="F12" s="141">
        <v>277031.52999999991</v>
      </c>
      <c r="G12" s="247">
        <f>E12/E11</f>
        <v>0.75467894468681351</v>
      </c>
      <c r="H12" s="215">
        <f>F12/F11</f>
        <v>0.68886104195656039</v>
      </c>
      <c r="I12" s="206">
        <f t="shared" si="0"/>
        <v>-3.0017812028064562E-2</v>
      </c>
      <c r="K12" s="31">
        <v>82230.368999999992</v>
      </c>
      <c r="L12" s="141">
        <v>81189.636000000057</v>
      </c>
      <c r="M12" s="247">
        <f>K12/K11</f>
        <v>0.89776552371609553</v>
      </c>
      <c r="N12" s="215">
        <f>L12/L11</f>
        <v>0.86886653086504073</v>
      </c>
      <c r="O12" s="206">
        <f t="shared" si="1"/>
        <v>-1.2656309495582281E-2</v>
      </c>
      <c r="Q12" s="189">
        <f t="shared" si="2"/>
        <v>2.8791666147300861</v>
      </c>
      <c r="R12" s="190">
        <f t="shared" si="3"/>
        <v>2.9307001986380428</v>
      </c>
      <c r="S12" s="182">
        <f t="shared" si="4"/>
        <v>1.7898784892929107E-2</v>
      </c>
    </row>
    <row r="13" spans="1:19" ht="24" customHeight="1" x14ac:dyDescent="0.25">
      <c r="A13" s="8"/>
      <c r="B13" s="3" t="s">
        <v>37</v>
      </c>
      <c r="D13" s="3"/>
      <c r="E13" s="19">
        <v>32074.699999999986</v>
      </c>
      <c r="F13" s="140">
        <v>40899.970000000023</v>
      </c>
      <c r="G13" s="247">
        <f>E13/E11</f>
        <v>8.4753842152862191E-2</v>
      </c>
      <c r="H13" s="215">
        <f>F13/F11</f>
        <v>0.10170104446303309</v>
      </c>
      <c r="I13" s="182">
        <f t="shared" si="0"/>
        <v>0.27514739031074464</v>
      </c>
      <c r="K13" s="19">
        <v>3940.3509999999983</v>
      </c>
      <c r="L13" s="140">
        <v>4882.478000000001</v>
      </c>
      <c r="M13" s="247">
        <f>K13/K11</f>
        <v>4.3019523348365854E-2</v>
      </c>
      <c r="N13" s="215">
        <f>L13/L11</f>
        <v>5.225077892805037E-2</v>
      </c>
      <c r="O13" s="182">
        <f t="shared" si="1"/>
        <v>0.2390972276327675</v>
      </c>
      <c r="Q13" s="189">
        <f t="shared" si="2"/>
        <v>1.228491926658706</v>
      </c>
      <c r="R13" s="190">
        <f t="shared" si="3"/>
        <v>1.1937607778196411</v>
      </c>
      <c r="S13" s="182">
        <f t="shared" si="4"/>
        <v>-2.8271369217319868E-2</v>
      </c>
    </row>
    <row r="14" spans="1:19" ht="24" customHeight="1" thickBot="1" x14ac:dyDescent="0.3">
      <c r="A14" s="8"/>
      <c r="B14" t="s">
        <v>36</v>
      </c>
      <c r="E14" s="19">
        <v>60765.919999999991</v>
      </c>
      <c r="F14" s="140">
        <v>84227.3</v>
      </c>
      <c r="G14" s="247">
        <f>E14/E11</f>
        <v>0.1605672131603243</v>
      </c>
      <c r="H14" s="215">
        <f>F14/F11</f>
        <v>0.20943791358040659</v>
      </c>
      <c r="I14" s="186">
        <f t="shared" si="0"/>
        <v>0.38609437658477014</v>
      </c>
      <c r="K14" s="19">
        <v>5423.7629999999981</v>
      </c>
      <c r="L14" s="140">
        <v>7371.0480000000025</v>
      </c>
      <c r="M14" s="247">
        <f>K14/K11</f>
        <v>5.9214952935538696E-2</v>
      </c>
      <c r="N14" s="215">
        <f>L14/L11</f>
        <v>7.8882690206908843E-2</v>
      </c>
      <c r="O14" s="209">
        <f t="shared" si="1"/>
        <v>0.35902840887406123</v>
      </c>
      <c r="Q14" s="189">
        <f t="shared" si="2"/>
        <v>0.89256658995700211</v>
      </c>
      <c r="R14" s="190">
        <f t="shared" si="3"/>
        <v>0.87513763352262297</v>
      </c>
      <c r="S14" s="182">
        <f t="shared" si="4"/>
        <v>-1.9526785598393E-2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652074.98000000033</v>
      </c>
      <c r="F15" s="145">
        <v>662582.05000000005</v>
      </c>
      <c r="G15" s="243">
        <f>G7+G11</f>
        <v>1</v>
      </c>
      <c r="H15" s="244">
        <f>H7+H11</f>
        <v>1</v>
      </c>
      <c r="I15" s="164">
        <f t="shared" si="0"/>
        <v>1.6113285009033335E-2</v>
      </c>
      <c r="J15" s="1"/>
      <c r="K15" s="17">
        <v>144647.96599999996</v>
      </c>
      <c r="L15" s="145">
        <v>144542.67200000008</v>
      </c>
      <c r="M15" s="243">
        <f>M7+M11</f>
        <v>0.99999999999999978</v>
      </c>
      <c r="N15" s="244">
        <f>N7+N11</f>
        <v>1</v>
      </c>
      <c r="O15" s="164">
        <f t="shared" si="1"/>
        <v>-7.2793280757143879E-4</v>
      </c>
      <c r="Q15" s="191">
        <f t="shared" si="2"/>
        <v>2.2182719846113388</v>
      </c>
      <c r="R15" s="192">
        <f t="shared" si="3"/>
        <v>2.1815060036715463</v>
      </c>
      <c r="S15" s="57">
        <f t="shared" si="4"/>
        <v>-1.6574153753392946E-2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454592.45000000042</v>
      </c>
      <c r="F16" s="181">
        <f t="shared" ref="F16:F17" si="5">F8+F12</f>
        <v>437712.26</v>
      </c>
      <c r="G16" s="245">
        <f>E16/E15</f>
        <v>0.69714751208519021</v>
      </c>
      <c r="H16" s="246">
        <f>F16/F15</f>
        <v>0.66061593428315779</v>
      </c>
      <c r="I16" s="207">
        <f t="shared" si="0"/>
        <v>-3.7132578862672252E-2</v>
      </c>
      <c r="J16" s="3"/>
      <c r="K16" s="180">
        <f t="shared" ref="K16:L18" si="6">K8+K12</f>
        <v>125392.75199999995</v>
      </c>
      <c r="L16" s="181">
        <f t="shared" si="6"/>
        <v>122558.21100000004</v>
      </c>
      <c r="M16" s="250">
        <f>K16/K15</f>
        <v>0.86688223462471625</v>
      </c>
      <c r="N16" s="246">
        <f>L16/L15</f>
        <v>0.84790331674510611</v>
      </c>
      <c r="O16" s="207">
        <f t="shared" si="1"/>
        <v>-2.2605301780121319E-2</v>
      </c>
      <c r="P16" s="3"/>
      <c r="Q16" s="189">
        <f t="shared" si="2"/>
        <v>2.7583553576395698</v>
      </c>
      <c r="R16" s="190">
        <f t="shared" si="3"/>
        <v>2.799972086685441</v>
      </c>
      <c r="S16" s="182">
        <f t="shared" si="4"/>
        <v>1.5087515439447995E-2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77504.479999999981</v>
      </c>
      <c r="F17" s="140">
        <f t="shared" si="5"/>
        <v>80162.940000000031</v>
      </c>
      <c r="G17" s="248">
        <f>E17/E15</f>
        <v>0.11885823314367919</v>
      </c>
      <c r="H17" s="215">
        <f>F17/F15</f>
        <v>0.12098568018858952</v>
      </c>
      <c r="I17" s="182">
        <f t="shared" si="0"/>
        <v>3.4300726874111676E-2</v>
      </c>
      <c r="K17" s="19">
        <f t="shared" si="6"/>
        <v>10338.620999999997</v>
      </c>
      <c r="L17" s="140">
        <f t="shared" si="6"/>
        <v>10928.825000000004</v>
      </c>
      <c r="M17" s="247">
        <f>K17/K15</f>
        <v>7.1474361416184726E-2</v>
      </c>
      <c r="N17" s="215">
        <f>L17/L15</f>
        <v>7.5609678780533388E-2</v>
      </c>
      <c r="O17" s="182">
        <f t="shared" si="1"/>
        <v>5.7087304003116776E-2</v>
      </c>
      <c r="Q17" s="189">
        <f t="shared" si="2"/>
        <v>1.3339385026517174</v>
      </c>
      <c r="R17" s="190">
        <f t="shared" si="3"/>
        <v>1.3633263700158702</v>
      </c>
      <c r="S17" s="182">
        <f t="shared" si="4"/>
        <v>2.2030901204015817E-2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119978.05</v>
      </c>
      <c r="F18" s="142">
        <f>F10+F14</f>
        <v>144706.84999999998</v>
      </c>
      <c r="G18" s="249">
        <f>E18/E15</f>
        <v>0.18399425477113068</v>
      </c>
      <c r="H18" s="221">
        <f>F18/F15</f>
        <v>0.21839838552825264</v>
      </c>
      <c r="I18" s="208">
        <f t="shared" si="0"/>
        <v>0.2061110344767228</v>
      </c>
      <c r="K18" s="21">
        <f t="shared" si="6"/>
        <v>8916.5929999999971</v>
      </c>
      <c r="L18" s="142">
        <f t="shared" si="6"/>
        <v>11055.636000000002</v>
      </c>
      <c r="M18" s="249">
        <f>K18/K15</f>
        <v>6.1643403959098876E-2</v>
      </c>
      <c r="N18" s="221">
        <f>L18/L15</f>
        <v>7.6487004474360326E-2</v>
      </c>
      <c r="O18" s="208">
        <f t="shared" si="1"/>
        <v>0.23989465483060693</v>
      </c>
      <c r="Q18" s="193">
        <f t="shared" si="2"/>
        <v>0.74318535765500415</v>
      </c>
      <c r="R18" s="194">
        <f t="shared" si="3"/>
        <v>0.76400225697677782</v>
      </c>
      <c r="S18" s="186">
        <f t="shared" si="4"/>
        <v>2.8010373330628946E-2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topLeftCell="A70" workbookViewId="0">
      <selection activeCell="D86" sqref="D86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132</v>
      </c>
    </row>
    <row r="3" spans="1:16" ht="8.25" customHeight="1" thickBot="1" x14ac:dyDescent="0.3"/>
    <row r="4" spans="1:16" x14ac:dyDescent="0.25">
      <c r="A4" s="375" t="s">
        <v>3</v>
      </c>
      <c r="B4" s="363" t="s">
        <v>1</v>
      </c>
      <c r="C4" s="361"/>
      <c r="D4" s="363" t="s">
        <v>104</v>
      </c>
      <c r="E4" s="361"/>
      <c r="F4" s="130" t="s">
        <v>0</v>
      </c>
      <c r="H4" s="373" t="s">
        <v>19</v>
      </c>
      <c r="I4" s="374"/>
      <c r="J4" s="363" t="s">
        <v>104</v>
      </c>
      <c r="K4" s="364"/>
      <c r="L4" s="130" t="s">
        <v>0</v>
      </c>
      <c r="N4" s="371" t="s">
        <v>22</v>
      </c>
      <c r="O4" s="361"/>
      <c r="P4" s="130" t="s">
        <v>0</v>
      </c>
    </row>
    <row r="5" spans="1:16" x14ac:dyDescent="0.25">
      <c r="A5" s="376"/>
      <c r="B5" s="366" t="s">
        <v>154</v>
      </c>
      <c r="C5" s="368"/>
      <c r="D5" s="366" t="str">
        <f>B5</f>
        <v>jan-mar</v>
      </c>
      <c r="E5" s="368"/>
      <c r="F5" s="131" t="s">
        <v>153</v>
      </c>
      <c r="H5" s="369" t="str">
        <f>B5</f>
        <v>jan-mar</v>
      </c>
      <c r="I5" s="368"/>
      <c r="J5" s="366" t="str">
        <f>B5</f>
        <v>jan-mar</v>
      </c>
      <c r="K5" s="367"/>
      <c r="L5" s="131" t="str">
        <f>F5</f>
        <v>2025/2024</v>
      </c>
      <c r="N5" s="369" t="str">
        <f>B5</f>
        <v>jan-mar</v>
      </c>
      <c r="O5" s="367"/>
      <c r="P5" s="131" t="str">
        <f>F5</f>
        <v>2025/2024</v>
      </c>
    </row>
    <row r="6" spans="1:16" ht="19.5" customHeight="1" thickBot="1" x14ac:dyDescent="0.3">
      <c r="A6" s="377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166</v>
      </c>
      <c r="B7" s="39">
        <v>58340.749999999985</v>
      </c>
      <c r="C7" s="147">
        <v>55451.930000000008</v>
      </c>
      <c r="D7" s="247">
        <f>B7/$B$33</f>
        <v>8.9469388934382971E-2</v>
      </c>
      <c r="E7" s="246">
        <f>C7/$C$33</f>
        <v>8.3690661405632694E-2</v>
      </c>
      <c r="F7" s="52">
        <f>(C7-B7)/B7</f>
        <v>-4.9516332923385087E-2</v>
      </c>
      <c r="H7" s="39">
        <v>17052.673999999995</v>
      </c>
      <c r="I7" s="147">
        <v>16720.341000000008</v>
      </c>
      <c r="J7" s="247">
        <f>H7/$H$33</f>
        <v>0.11789086615984622</v>
      </c>
      <c r="K7" s="246">
        <f>I7/$I$33</f>
        <v>0.11567754192339823</v>
      </c>
      <c r="L7" s="52">
        <f>(I7-H7)/H7</f>
        <v>-1.9488615099308642E-2</v>
      </c>
      <c r="N7" s="27">
        <f t="shared" ref="N7:N33" si="0">(H7/B7)*10</f>
        <v>2.9229439114169771</v>
      </c>
      <c r="O7" s="151">
        <f t="shared" ref="O7:O33" si="1">(I7/C7)*10</f>
        <v>3.0152856717520931</v>
      </c>
      <c r="P7" s="61">
        <f>(O7-N7)/N7</f>
        <v>3.1592039783736661E-2</v>
      </c>
    </row>
    <row r="8" spans="1:16" ht="20.100000000000001" customHeight="1" x14ac:dyDescent="0.25">
      <c r="A8" s="8" t="s">
        <v>165</v>
      </c>
      <c r="B8" s="19">
        <v>51460.629999999983</v>
      </c>
      <c r="C8" s="140">
        <v>51893.880000000012</v>
      </c>
      <c r="D8" s="247">
        <f t="shared" ref="D8:D32" si="2">B8/$B$33</f>
        <v>7.8918271024599029E-2</v>
      </c>
      <c r="E8" s="215">
        <f t="shared" ref="E8:E32" si="3">C8/$C$33</f>
        <v>7.8320684962715187E-2</v>
      </c>
      <c r="F8" s="52">
        <f t="shared" ref="F8:F33" si="4">(C8-B8)/B8</f>
        <v>8.4190574425542248E-3</v>
      </c>
      <c r="H8" s="19">
        <v>15838.504999999997</v>
      </c>
      <c r="I8" s="140">
        <v>15836.578999999998</v>
      </c>
      <c r="J8" s="247">
        <f t="shared" ref="J8:J32" si="5">H8/$H$33</f>
        <v>0.10949690782378502</v>
      </c>
      <c r="K8" s="215">
        <f t="shared" ref="K8:K32" si="6">I8/$I$33</f>
        <v>0.10956334749367294</v>
      </c>
      <c r="L8" s="52">
        <f t="shared" ref="L8:L33" si="7">(I8-H8)/H8</f>
        <v>-1.2160238608375452E-4</v>
      </c>
      <c r="N8" s="27">
        <f t="shared" si="0"/>
        <v>3.0777907305060204</v>
      </c>
      <c r="O8" s="152">
        <f t="shared" si="1"/>
        <v>3.0517238256225965</v>
      </c>
      <c r="P8" s="52">
        <f t="shared" ref="P8:P71" si="8">(O8-N8)/N8</f>
        <v>-8.4693558353586395E-3</v>
      </c>
    </row>
    <row r="9" spans="1:16" ht="20.100000000000001" customHeight="1" x14ac:dyDescent="0.25">
      <c r="A9" s="8" t="s">
        <v>169</v>
      </c>
      <c r="B9" s="19">
        <v>65482.81</v>
      </c>
      <c r="C9" s="140">
        <v>95364.85000000002</v>
      </c>
      <c r="D9" s="247">
        <f t="shared" si="2"/>
        <v>0.10042220911466349</v>
      </c>
      <c r="E9" s="215">
        <f t="shared" si="3"/>
        <v>0.14392911791075536</v>
      </c>
      <c r="F9" s="52">
        <f t="shared" si="4"/>
        <v>0.45633411272362967</v>
      </c>
      <c r="H9" s="19">
        <v>7341.7179999999989</v>
      </c>
      <c r="I9" s="140">
        <v>10666.793000000003</v>
      </c>
      <c r="J9" s="247">
        <f t="shared" si="5"/>
        <v>5.0755763824566986E-2</v>
      </c>
      <c r="K9" s="215">
        <f t="shared" si="6"/>
        <v>7.3796843882891539E-2</v>
      </c>
      <c r="L9" s="52">
        <f t="shared" si="7"/>
        <v>0.45290148709062439</v>
      </c>
      <c r="N9" s="27">
        <f t="shared" si="0"/>
        <v>1.1211672193053412</v>
      </c>
      <c r="O9" s="152">
        <f t="shared" si="1"/>
        <v>1.1185245926565188</v>
      </c>
      <c r="P9" s="52">
        <f t="shared" si="8"/>
        <v>-2.357031674953674E-3</v>
      </c>
    </row>
    <row r="10" spans="1:16" ht="20.100000000000001" customHeight="1" x14ac:dyDescent="0.25">
      <c r="A10" s="8" t="s">
        <v>167</v>
      </c>
      <c r="B10" s="19">
        <v>34503.1</v>
      </c>
      <c r="C10" s="140">
        <v>33357.829999999994</v>
      </c>
      <c r="D10" s="247">
        <f t="shared" si="2"/>
        <v>5.2912780060967841E-2</v>
      </c>
      <c r="E10" s="215">
        <f t="shared" si="3"/>
        <v>5.0345206303128776E-2</v>
      </c>
      <c r="F10" s="52">
        <f t="shared" si="4"/>
        <v>-3.319324930223673E-2</v>
      </c>
      <c r="H10" s="19">
        <v>9703.2569999999978</v>
      </c>
      <c r="I10" s="140">
        <v>9589.107</v>
      </c>
      <c r="J10" s="247">
        <f t="shared" si="5"/>
        <v>6.7081876560918893E-2</v>
      </c>
      <c r="K10" s="215">
        <f t="shared" si="6"/>
        <v>6.634101104758873E-2</v>
      </c>
      <c r="L10" s="52">
        <f t="shared" si="7"/>
        <v>-1.176409117062424E-2</v>
      </c>
      <c r="N10" s="27">
        <f t="shared" si="0"/>
        <v>2.8122855627465353</v>
      </c>
      <c r="O10" s="152">
        <f t="shared" si="1"/>
        <v>2.8746195420985119</v>
      </c>
      <c r="P10" s="52">
        <f t="shared" si="8"/>
        <v>2.216488260569811E-2</v>
      </c>
    </row>
    <row r="11" spans="1:16" ht="20.100000000000001" customHeight="1" x14ac:dyDescent="0.25">
      <c r="A11" s="8" t="s">
        <v>172</v>
      </c>
      <c r="B11" s="19">
        <v>38086.89</v>
      </c>
      <c r="C11" s="140">
        <v>41182.590000000004</v>
      </c>
      <c r="D11" s="247">
        <f t="shared" si="2"/>
        <v>5.8408758452900625E-2</v>
      </c>
      <c r="E11" s="215">
        <f t="shared" si="3"/>
        <v>6.2154702198769188E-2</v>
      </c>
      <c r="F11" s="52">
        <f t="shared" si="4"/>
        <v>8.1279936482080956E-2</v>
      </c>
      <c r="H11" s="19">
        <v>8270.3919999999998</v>
      </c>
      <c r="I11" s="140">
        <v>9121.9660000000003</v>
      </c>
      <c r="J11" s="247">
        <f t="shared" si="5"/>
        <v>5.7175999280902404E-2</v>
      </c>
      <c r="K11" s="215">
        <f t="shared" si="6"/>
        <v>6.3109155751596979E-2</v>
      </c>
      <c r="L11" s="52">
        <f t="shared" si="7"/>
        <v>0.10296658247879914</v>
      </c>
      <c r="N11" s="27">
        <f t="shared" si="0"/>
        <v>2.1714537469454713</v>
      </c>
      <c r="O11" s="152">
        <f t="shared" si="1"/>
        <v>2.2150054185518684</v>
      </c>
      <c r="P11" s="52">
        <f t="shared" si="8"/>
        <v>2.0056458337028862E-2</v>
      </c>
    </row>
    <row r="12" spans="1:16" ht="20.100000000000001" customHeight="1" x14ac:dyDescent="0.25">
      <c r="A12" s="8" t="s">
        <v>170</v>
      </c>
      <c r="B12" s="19">
        <v>24470.05</v>
      </c>
      <c r="C12" s="140">
        <v>24108.670000000002</v>
      </c>
      <c r="D12" s="247">
        <f t="shared" si="2"/>
        <v>3.7526435993603072E-2</v>
      </c>
      <c r="E12" s="215">
        <f t="shared" si="3"/>
        <v>3.6385938918810125E-2</v>
      </c>
      <c r="F12" s="52">
        <f t="shared" si="4"/>
        <v>-1.4768257522971853E-2</v>
      </c>
      <c r="H12" s="19">
        <v>9000.6280000000006</v>
      </c>
      <c r="I12" s="140">
        <v>8695.8109999999997</v>
      </c>
      <c r="J12" s="247">
        <f t="shared" si="5"/>
        <v>6.2224366155276573E-2</v>
      </c>
      <c r="K12" s="215">
        <f t="shared" si="6"/>
        <v>6.0160856857551348E-2</v>
      </c>
      <c r="L12" s="52">
        <f t="shared" si="7"/>
        <v>-3.3866192447904848E-2</v>
      </c>
      <c r="N12" s="27">
        <f t="shared" si="0"/>
        <v>3.6782221532036101</v>
      </c>
      <c r="O12" s="152">
        <f t="shared" si="1"/>
        <v>3.606922737753679</v>
      </c>
      <c r="P12" s="52">
        <f t="shared" si="8"/>
        <v>-1.9384205869085881E-2</v>
      </c>
    </row>
    <row r="13" spans="1:16" ht="20.100000000000001" customHeight="1" x14ac:dyDescent="0.25">
      <c r="A13" s="8" t="s">
        <v>171</v>
      </c>
      <c r="B13" s="19">
        <v>43845.700000000012</v>
      </c>
      <c r="C13" s="140">
        <v>40276.14</v>
      </c>
      <c r="D13" s="247">
        <f t="shared" si="2"/>
        <v>6.7240273503516454E-2</v>
      </c>
      <c r="E13" s="215">
        <f t="shared" si="3"/>
        <v>6.0786645216241504E-2</v>
      </c>
      <c r="F13" s="52">
        <f t="shared" si="4"/>
        <v>-8.1411860228027183E-2</v>
      </c>
      <c r="H13" s="19">
        <v>8552.8619999999992</v>
      </c>
      <c r="I13" s="140">
        <v>7419.9849999999988</v>
      </c>
      <c r="J13" s="247">
        <f t="shared" si="5"/>
        <v>5.9128809319033179E-2</v>
      </c>
      <c r="K13" s="215">
        <f t="shared" si="6"/>
        <v>5.1334217759583099E-2</v>
      </c>
      <c r="L13" s="52">
        <f t="shared" si="7"/>
        <v>-0.13245589604976679</v>
      </c>
      <c r="N13" s="27">
        <f t="shared" si="0"/>
        <v>1.9506729280180264</v>
      </c>
      <c r="O13" s="152">
        <f t="shared" si="1"/>
        <v>1.8422780832522676</v>
      </c>
      <c r="P13" s="52">
        <f t="shared" si="8"/>
        <v>-5.5567923873272258E-2</v>
      </c>
    </row>
    <row r="14" spans="1:16" ht="20.100000000000001" customHeight="1" x14ac:dyDescent="0.25">
      <c r="A14" s="8" t="s">
        <v>164</v>
      </c>
      <c r="B14" s="19">
        <v>37856.530000000006</v>
      </c>
      <c r="C14" s="140">
        <v>34588.69</v>
      </c>
      <c r="D14" s="247">
        <f t="shared" si="2"/>
        <v>5.8055486195774622E-2</v>
      </c>
      <c r="E14" s="215">
        <f t="shared" si="3"/>
        <v>5.2202878119019365E-2</v>
      </c>
      <c r="F14" s="52">
        <f t="shared" si="4"/>
        <v>-8.632169932109475E-2</v>
      </c>
      <c r="H14" s="19">
        <v>7054.7220000000007</v>
      </c>
      <c r="I14" s="140">
        <v>6679.469000000001</v>
      </c>
      <c r="J14" s="247">
        <f t="shared" si="5"/>
        <v>4.8771664027408429E-2</v>
      </c>
      <c r="K14" s="215">
        <f t="shared" si="6"/>
        <v>4.6211052470373576E-2</v>
      </c>
      <c r="L14" s="52">
        <f t="shared" si="7"/>
        <v>-5.3191748732267501E-2</v>
      </c>
      <c r="N14" s="27">
        <f t="shared" si="0"/>
        <v>1.863541639975983</v>
      </c>
      <c r="O14" s="152">
        <f t="shared" si="1"/>
        <v>1.9311136096799273</v>
      </c>
      <c r="P14" s="52">
        <f t="shared" si="8"/>
        <v>3.6259973082659512E-2</v>
      </c>
    </row>
    <row r="15" spans="1:16" ht="20.100000000000001" customHeight="1" x14ac:dyDescent="0.25">
      <c r="A15" s="8" t="s">
        <v>174</v>
      </c>
      <c r="B15" s="19">
        <v>18439.829999999994</v>
      </c>
      <c r="C15" s="140">
        <v>18665.749999999996</v>
      </c>
      <c r="D15" s="247">
        <f t="shared" si="2"/>
        <v>2.8278695802743416E-2</v>
      </c>
      <c r="E15" s="215">
        <f t="shared" si="3"/>
        <v>2.8171228001120756E-2</v>
      </c>
      <c r="F15" s="52">
        <f t="shared" si="4"/>
        <v>1.225173984792712E-2</v>
      </c>
      <c r="H15" s="19">
        <v>6139.5829999999969</v>
      </c>
      <c r="I15" s="140">
        <v>6572.6029999999992</v>
      </c>
      <c r="J15" s="247">
        <f t="shared" si="5"/>
        <v>4.2445000574705585E-2</v>
      </c>
      <c r="K15" s="215">
        <f t="shared" si="6"/>
        <v>4.5471713709568033E-2</v>
      </c>
      <c r="L15" s="52">
        <f t="shared" si="7"/>
        <v>7.0529219981227145E-2</v>
      </c>
      <c r="N15" s="27">
        <f t="shared" si="0"/>
        <v>3.3295225606743655</v>
      </c>
      <c r="O15" s="152">
        <f t="shared" si="1"/>
        <v>3.5212102380027592</v>
      </c>
      <c r="P15" s="52">
        <f t="shared" si="8"/>
        <v>5.7572121478452788E-2</v>
      </c>
    </row>
    <row r="16" spans="1:16" ht="20.100000000000001" customHeight="1" x14ac:dyDescent="0.25">
      <c r="A16" s="8" t="s">
        <v>175</v>
      </c>
      <c r="B16" s="19">
        <v>54904.330000000009</v>
      </c>
      <c r="C16" s="140">
        <v>50747.699999999983</v>
      </c>
      <c r="D16" s="247">
        <f t="shared" si="2"/>
        <v>8.4199412159626216E-2</v>
      </c>
      <c r="E16" s="215">
        <f t="shared" si="3"/>
        <v>7.6590816186463198E-2</v>
      </c>
      <c r="F16" s="52">
        <f t="shared" si="4"/>
        <v>-7.5706779410658967E-2</v>
      </c>
      <c r="H16" s="19">
        <v>4978.9459999999999</v>
      </c>
      <c r="I16" s="140">
        <v>5065.4039999999986</v>
      </c>
      <c r="J16" s="247">
        <f t="shared" si="5"/>
        <v>3.4421126944847585E-2</v>
      </c>
      <c r="K16" s="215">
        <f t="shared" si="6"/>
        <v>3.5044350086457482E-2</v>
      </c>
      <c r="L16" s="52">
        <f t="shared" si="7"/>
        <v>1.736471936028202E-2</v>
      </c>
      <c r="N16" s="27">
        <f t="shared" si="0"/>
        <v>0.90684031660162312</v>
      </c>
      <c r="O16" s="152">
        <f t="shared" si="1"/>
        <v>0.99815439911562498</v>
      </c>
      <c r="P16" s="52">
        <f t="shared" si="8"/>
        <v>0.10069477596254284</v>
      </c>
    </row>
    <row r="17" spans="1:16" ht="20.100000000000001" customHeight="1" x14ac:dyDescent="0.25">
      <c r="A17" s="8" t="s">
        <v>176</v>
      </c>
      <c r="B17" s="19">
        <v>39472.610000000008</v>
      </c>
      <c r="C17" s="140">
        <v>24876.600000000006</v>
      </c>
      <c r="D17" s="247">
        <f t="shared" si="2"/>
        <v>6.0533851490514198E-2</v>
      </c>
      <c r="E17" s="215">
        <f t="shared" si="3"/>
        <v>3.754493500088027E-2</v>
      </c>
      <c r="F17" s="52">
        <f t="shared" si="4"/>
        <v>-0.3697756494946749</v>
      </c>
      <c r="H17" s="19">
        <v>8082.5529999999999</v>
      </c>
      <c r="I17" s="140">
        <v>5027.6810000000014</v>
      </c>
      <c r="J17" s="247">
        <f t="shared" si="5"/>
        <v>5.5877405147888463E-2</v>
      </c>
      <c r="K17" s="215">
        <f t="shared" si="6"/>
        <v>3.4783368332916932E-2</v>
      </c>
      <c r="L17" s="52">
        <f t="shared" si="7"/>
        <v>-0.37795879593984705</v>
      </c>
      <c r="N17" s="27">
        <f t="shared" si="0"/>
        <v>2.0476358163293478</v>
      </c>
      <c r="O17" s="152">
        <f t="shared" si="1"/>
        <v>2.0210482943810653</v>
      </c>
      <c r="P17" s="52">
        <f t="shared" si="8"/>
        <v>-1.2984497407329047E-2</v>
      </c>
    </row>
    <row r="18" spans="1:16" ht="20.100000000000001" customHeight="1" x14ac:dyDescent="0.25">
      <c r="A18" s="8" t="s">
        <v>177</v>
      </c>
      <c r="B18" s="19">
        <v>21898.65</v>
      </c>
      <c r="C18" s="140">
        <v>21938.59</v>
      </c>
      <c r="D18" s="247">
        <f t="shared" si="2"/>
        <v>3.3583024455255142E-2</v>
      </c>
      <c r="E18" s="215">
        <f t="shared" si="3"/>
        <v>3.311075209477829E-2</v>
      </c>
      <c r="F18" s="52">
        <f t="shared" si="4"/>
        <v>1.8238567217613271E-3</v>
      </c>
      <c r="H18" s="19">
        <v>5192.3419999999996</v>
      </c>
      <c r="I18" s="140">
        <v>5007.7780000000002</v>
      </c>
      <c r="J18" s="247">
        <f t="shared" si="5"/>
        <v>3.5896405207661179E-2</v>
      </c>
      <c r="K18" s="215">
        <f t="shared" si="6"/>
        <v>3.4645671971526841E-2</v>
      </c>
      <c r="L18" s="52">
        <f t="shared" si="7"/>
        <v>-3.5545424396158688E-2</v>
      </c>
      <c r="N18" s="27">
        <f t="shared" si="0"/>
        <v>2.3710785824696954</v>
      </c>
      <c r="O18" s="152">
        <f t="shared" si="1"/>
        <v>2.282634389903818</v>
      </c>
      <c r="P18" s="52">
        <f t="shared" si="8"/>
        <v>-3.7301248984230082E-2</v>
      </c>
    </row>
    <row r="19" spans="1:16" ht="20.100000000000001" customHeight="1" x14ac:dyDescent="0.25">
      <c r="A19" s="8" t="s">
        <v>179</v>
      </c>
      <c r="B19" s="19">
        <v>15541.039999999999</v>
      </c>
      <c r="C19" s="140">
        <v>16007.869999999997</v>
      </c>
      <c r="D19" s="247">
        <f t="shared" si="2"/>
        <v>2.3833210101083777E-2</v>
      </c>
      <c r="E19" s="215">
        <f t="shared" si="3"/>
        <v>2.4159830469298094E-2</v>
      </c>
      <c r="F19" s="52">
        <f t="shared" si="4"/>
        <v>3.0038530239932342E-2</v>
      </c>
      <c r="H19" s="19">
        <v>3412.424</v>
      </c>
      <c r="I19" s="140">
        <v>3510.5729999999999</v>
      </c>
      <c r="J19" s="247">
        <f t="shared" si="5"/>
        <v>2.3591233906462245E-2</v>
      </c>
      <c r="K19" s="215">
        <f t="shared" si="6"/>
        <v>2.4287450559928751E-2</v>
      </c>
      <c r="L19" s="52">
        <f t="shared" si="7"/>
        <v>2.8762252287523441E-2</v>
      </c>
      <c r="N19" s="27">
        <f t="shared" si="0"/>
        <v>2.1957500913709764</v>
      </c>
      <c r="O19" s="152">
        <f t="shared" si="1"/>
        <v>2.1930294286497833</v>
      </c>
      <c r="P19" s="52">
        <f t="shared" si="8"/>
        <v>-1.2390584574651527E-3</v>
      </c>
    </row>
    <row r="20" spans="1:16" ht="20.100000000000001" customHeight="1" x14ac:dyDescent="0.25">
      <c r="A20" s="8" t="s">
        <v>168</v>
      </c>
      <c r="B20" s="19">
        <v>14550.749999999996</v>
      </c>
      <c r="C20" s="140">
        <v>12755.61</v>
      </c>
      <c r="D20" s="247">
        <f t="shared" si="2"/>
        <v>2.2314535055462485E-2</v>
      </c>
      <c r="E20" s="215">
        <f t="shared" si="3"/>
        <v>1.9251366679794598E-2</v>
      </c>
      <c r="F20" s="52">
        <f t="shared" si="4"/>
        <v>-0.12337096025978017</v>
      </c>
      <c r="H20" s="19">
        <v>3708.3279999999995</v>
      </c>
      <c r="I20" s="140">
        <v>3488.7339999999995</v>
      </c>
      <c r="J20" s="247">
        <f t="shared" si="5"/>
        <v>2.563691770128311E-2</v>
      </c>
      <c r="K20" s="215">
        <f t="shared" si="6"/>
        <v>2.4136360230008737E-2</v>
      </c>
      <c r="L20" s="52">
        <f t="shared" si="7"/>
        <v>-5.9216444715785681E-2</v>
      </c>
      <c r="N20" s="27">
        <f t="shared" si="0"/>
        <v>2.5485476693641225</v>
      </c>
      <c r="O20" s="152">
        <f t="shared" si="1"/>
        <v>2.7350585350289003</v>
      </c>
      <c r="P20" s="52">
        <f t="shared" si="8"/>
        <v>7.3183196809229537E-2</v>
      </c>
    </row>
    <row r="21" spans="1:16" ht="20.100000000000001" customHeight="1" x14ac:dyDescent="0.25">
      <c r="A21" s="8" t="s">
        <v>173</v>
      </c>
      <c r="B21" s="19">
        <v>7975.1000000000013</v>
      </c>
      <c r="C21" s="140">
        <v>10789.64</v>
      </c>
      <c r="D21" s="247">
        <f t="shared" si="2"/>
        <v>1.2230341976930327E-2</v>
      </c>
      <c r="E21" s="215">
        <f t="shared" si="3"/>
        <v>1.6284232269799637E-2</v>
      </c>
      <c r="F21" s="52">
        <f t="shared" si="4"/>
        <v>0.35291595089716715</v>
      </c>
      <c r="H21" s="19">
        <v>2212.2950000000001</v>
      </c>
      <c r="I21" s="140">
        <v>2877.3220000000001</v>
      </c>
      <c r="J21" s="247">
        <f t="shared" si="5"/>
        <v>1.5294338808746187E-2</v>
      </c>
      <c r="K21" s="215">
        <f t="shared" si="6"/>
        <v>1.9906384462022388E-2</v>
      </c>
      <c r="L21" s="52">
        <f t="shared" si="7"/>
        <v>0.30060502781048642</v>
      </c>
      <c r="N21" s="27">
        <f t="shared" si="0"/>
        <v>2.7740028338202656</v>
      </c>
      <c r="O21" s="152">
        <f t="shared" si="1"/>
        <v>2.6667451370017909</v>
      </c>
      <c r="P21" s="52">
        <f t="shared" si="8"/>
        <v>-3.8665316239335938E-2</v>
      </c>
    </row>
    <row r="22" spans="1:16" ht="20.100000000000001" customHeight="1" x14ac:dyDescent="0.25">
      <c r="A22" s="8" t="s">
        <v>181</v>
      </c>
      <c r="B22" s="19">
        <v>8968.2200000000012</v>
      </c>
      <c r="C22" s="140">
        <v>8570.6400000000031</v>
      </c>
      <c r="D22" s="247">
        <f t="shared" si="2"/>
        <v>1.3753357014250114E-2</v>
      </c>
      <c r="E22" s="215">
        <f t="shared" si="3"/>
        <v>1.2935213080402647E-2</v>
      </c>
      <c r="F22" s="52">
        <f t="shared" si="4"/>
        <v>-4.4332097116261425E-2</v>
      </c>
      <c r="H22" s="19">
        <v>2574.5609999999992</v>
      </c>
      <c r="I22" s="140">
        <v>2690.1909999999989</v>
      </c>
      <c r="J22" s="247">
        <f t="shared" si="5"/>
        <v>1.7798805411477391E-2</v>
      </c>
      <c r="K22" s="215">
        <f t="shared" si="6"/>
        <v>1.8611742558626545E-2</v>
      </c>
      <c r="L22" s="52">
        <f t="shared" si="7"/>
        <v>4.4912511298042537E-2</v>
      </c>
      <c r="N22" s="27">
        <f t="shared" si="0"/>
        <v>2.8707603069505421</v>
      </c>
      <c r="O22" s="152">
        <f t="shared" si="1"/>
        <v>3.1388449404011807</v>
      </c>
      <c r="P22" s="52">
        <f t="shared" si="8"/>
        <v>9.3384540952989148E-2</v>
      </c>
    </row>
    <row r="23" spans="1:16" ht="20.100000000000001" customHeight="1" x14ac:dyDescent="0.25">
      <c r="A23" s="8" t="s">
        <v>182</v>
      </c>
      <c r="B23" s="19">
        <v>10486.309999999998</v>
      </c>
      <c r="C23" s="140">
        <v>9253.8600000000042</v>
      </c>
      <c r="D23" s="247">
        <f t="shared" si="2"/>
        <v>1.608144817947163E-2</v>
      </c>
      <c r="E23" s="215">
        <f t="shared" si="3"/>
        <v>1.3966360845422845E-2</v>
      </c>
      <c r="F23" s="52">
        <f t="shared" si="4"/>
        <v>-0.11752942646173857</v>
      </c>
      <c r="H23" s="19">
        <v>2531.7730000000001</v>
      </c>
      <c r="I23" s="140">
        <v>2170.8190000000004</v>
      </c>
      <c r="J23" s="247">
        <f t="shared" si="5"/>
        <v>1.7502997587950864E-2</v>
      </c>
      <c r="K23" s="215">
        <f t="shared" si="6"/>
        <v>1.5018533765585842E-2</v>
      </c>
      <c r="L23" s="52">
        <f t="shared" si="7"/>
        <v>-0.14256965375647804</v>
      </c>
      <c r="N23" s="27">
        <f t="shared" si="0"/>
        <v>2.4143602468361136</v>
      </c>
      <c r="O23" s="152">
        <f t="shared" si="1"/>
        <v>2.3458524334710047</v>
      </c>
      <c r="P23" s="52">
        <f t="shared" si="8"/>
        <v>-2.837514138782091E-2</v>
      </c>
    </row>
    <row r="24" spans="1:16" ht="20.100000000000001" customHeight="1" x14ac:dyDescent="0.25">
      <c r="A24" s="8" t="s">
        <v>185</v>
      </c>
      <c r="B24" s="19">
        <v>18487.769999999997</v>
      </c>
      <c r="C24" s="140">
        <v>23053.26</v>
      </c>
      <c r="D24" s="247">
        <f t="shared" si="2"/>
        <v>2.835221495540283E-2</v>
      </c>
      <c r="E24" s="215">
        <f t="shared" si="3"/>
        <v>3.4793064496691381E-2</v>
      </c>
      <c r="F24" s="52">
        <f t="shared" si="4"/>
        <v>0.24694649489906043</v>
      </c>
      <c r="H24" s="19">
        <v>1327.5549999999998</v>
      </c>
      <c r="I24" s="140">
        <v>1888.1460000000004</v>
      </c>
      <c r="J24" s="247">
        <f t="shared" si="5"/>
        <v>9.177833859067187E-3</v>
      </c>
      <c r="K24" s="215">
        <f t="shared" si="6"/>
        <v>1.306289674788909E-2</v>
      </c>
      <c r="L24" s="52">
        <f t="shared" si="7"/>
        <v>0.4222732768133905</v>
      </c>
      <c r="N24" s="27">
        <f t="shared" si="0"/>
        <v>0.71807200111208658</v>
      </c>
      <c r="O24" s="152">
        <f t="shared" si="1"/>
        <v>0.81903643996554087</v>
      </c>
      <c r="P24" s="52">
        <f t="shared" si="8"/>
        <v>0.1406048957445625</v>
      </c>
    </row>
    <row r="25" spans="1:16" ht="20.100000000000001" customHeight="1" x14ac:dyDescent="0.25">
      <c r="A25" s="8" t="s">
        <v>183</v>
      </c>
      <c r="B25" s="19">
        <v>3855.3200000000011</v>
      </c>
      <c r="C25" s="140">
        <v>4605.079999999999</v>
      </c>
      <c r="D25" s="247">
        <f t="shared" si="2"/>
        <v>5.9123875600931687E-3</v>
      </c>
      <c r="E25" s="215">
        <f t="shared" si="3"/>
        <v>6.950203374812218E-3</v>
      </c>
      <c r="F25" s="52">
        <f t="shared" si="4"/>
        <v>0.19447412925515853</v>
      </c>
      <c r="H25" s="19">
        <v>1358.2770000000003</v>
      </c>
      <c r="I25" s="140">
        <v>1561.095</v>
      </c>
      <c r="J25" s="247">
        <f t="shared" si="5"/>
        <v>9.3902253696398295E-3</v>
      </c>
      <c r="K25" s="215">
        <f t="shared" si="6"/>
        <v>1.0800236209830127E-2</v>
      </c>
      <c r="L25" s="52">
        <f t="shared" si="7"/>
        <v>0.14932005769073592</v>
      </c>
      <c r="N25" s="27">
        <f t="shared" si="0"/>
        <v>3.523123891142629</v>
      </c>
      <c r="O25" s="152">
        <f t="shared" si="1"/>
        <v>3.3899411085149449</v>
      </c>
      <c r="P25" s="52">
        <f t="shared" si="8"/>
        <v>-3.7802469269535094E-2</v>
      </c>
    </row>
    <row r="26" spans="1:16" ht="20.100000000000001" customHeight="1" x14ac:dyDescent="0.25">
      <c r="A26" s="8" t="s">
        <v>180</v>
      </c>
      <c r="B26" s="19">
        <v>559.27</v>
      </c>
      <c r="C26" s="140">
        <v>678.42</v>
      </c>
      <c r="D26" s="247">
        <f t="shared" si="2"/>
        <v>8.5767744071394997E-4</v>
      </c>
      <c r="E26" s="215">
        <f t="shared" si="3"/>
        <v>1.0239033792116762E-3</v>
      </c>
      <c r="F26" s="52">
        <f t="shared" si="4"/>
        <v>0.21304557727037027</v>
      </c>
      <c r="H26" s="19">
        <v>1108.2190000000001</v>
      </c>
      <c r="I26" s="140">
        <v>1364.6660000000002</v>
      </c>
      <c r="J26" s="247">
        <f t="shared" si="5"/>
        <v>7.6614903800306423E-3</v>
      </c>
      <c r="K26" s="215">
        <f t="shared" si="6"/>
        <v>9.4412672819553199E-3</v>
      </c>
      <c r="L26" s="52">
        <f t="shared" si="7"/>
        <v>0.23140462309345003</v>
      </c>
      <c r="N26" s="27">
        <f t="shared" si="0"/>
        <v>19.815455862105964</v>
      </c>
      <c r="O26" s="152">
        <f t="shared" si="1"/>
        <v>20.115356268977923</v>
      </c>
      <c r="P26" s="52">
        <f t="shared" si="8"/>
        <v>1.5134671084982359E-2</v>
      </c>
    </row>
    <row r="27" spans="1:16" ht="20.100000000000001" customHeight="1" x14ac:dyDescent="0.25">
      <c r="A27" s="8" t="s">
        <v>186</v>
      </c>
      <c r="B27" s="19">
        <v>7331.28</v>
      </c>
      <c r="C27" s="140">
        <v>11823.520000000002</v>
      </c>
      <c r="D27" s="247">
        <f t="shared" si="2"/>
        <v>1.1243001533351274E-2</v>
      </c>
      <c r="E27" s="215">
        <f t="shared" si="3"/>
        <v>1.7844612603073084E-2</v>
      </c>
      <c r="F27" s="52">
        <f t="shared" si="4"/>
        <v>0.61274975174867186</v>
      </c>
      <c r="H27" s="19">
        <v>860.46699999999976</v>
      </c>
      <c r="I27" s="140">
        <v>1308.6679999999999</v>
      </c>
      <c r="J27" s="247">
        <f t="shared" si="5"/>
        <v>5.9486975433861219E-3</v>
      </c>
      <c r="K27" s="215">
        <f t="shared" si="6"/>
        <v>9.0538522769248314E-3</v>
      </c>
      <c r="L27" s="52">
        <f t="shared" si="7"/>
        <v>0.52088110293596412</v>
      </c>
      <c r="N27" s="27">
        <f t="shared" si="0"/>
        <v>1.1736927248720548</v>
      </c>
      <c r="O27" s="152">
        <f t="shared" si="1"/>
        <v>1.1068345129030945</v>
      </c>
      <c r="P27" s="52">
        <f t="shared" si="8"/>
        <v>-5.6963982609884979E-2</v>
      </c>
    </row>
    <row r="28" spans="1:16" ht="20.100000000000001" customHeight="1" x14ac:dyDescent="0.25">
      <c r="A28" s="8" t="s">
        <v>188</v>
      </c>
      <c r="B28" s="19">
        <v>5066.32</v>
      </c>
      <c r="C28" s="140">
        <v>2869.71</v>
      </c>
      <c r="D28" s="247">
        <f t="shared" si="2"/>
        <v>7.7695359512183716E-3</v>
      </c>
      <c r="E28" s="215">
        <f t="shared" si="3"/>
        <v>4.3311013330349039E-3</v>
      </c>
      <c r="F28" s="52">
        <f t="shared" si="4"/>
        <v>-0.43357111276034671</v>
      </c>
      <c r="H28" s="19">
        <v>1803.3889999999999</v>
      </c>
      <c r="I28" s="140">
        <v>1148.3790000000001</v>
      </c>
      <c r="J28" s="247">
        <f t="shared" si="5"/>
        <v>1.2467434211968104E-2</v>
      </c>
      <c r="K28" s="215">
        <f t="shared" si="6"/>
        <v>7.9449133194382862E-3</v>
      </c>
      <c r="L28" s="52">
        <f t="shared" si="7"/>
        <v>-0.36321059959886626</v>
      </c>
      <c r="N28" s="27">
        <f t="shared" si="0"/>
        <v>3.5595639438487896</v>
      </c>
      <c r="O28" s="152">
        <f t="shared" si="1"/>
        <v>4.0017249129703005</v>
      </c>
      <c r="P28" s="52">
        <f t="shared" si="8"/>
        <v>0.12421773455863895</v>
      </c>
    </row>
    <row r="29" spans="1:16" ht="20.100000000000001" customHeight="1" x14ac:dyDescent="0.25">
      <c r="A29" s="8" t="s">
        <v>187</v>
      </c>
      <c r="B29" s="19">
        <v>3338.0099999999998</v>
      </c>
      <c r="C29" s="140">
        <v>5431.91</v>
      </c>
      <c r="D29" s="247">
        <f t="shared" si="2"/>
        <v>5.1190585475308385E-3</v>
      </c>
      <c r="E29" s="215">
        <f t="shared" si="3"/>
        <v>8.1980941077410691E-3</v>
      </c>
      <c r="F29" s="52">
        <f>(C29-B29)/B29</f>
        <v>0.62728991225310893</v>
      </c>
      <c r="H29" s="19">
        <v>729.93899999999996</v>
      </c>
      <c r="I29" s="140">
        <v>1147.212</v>
      </c>
      <c r="J29" s="247">
        <f t="shared" si="5"/>
        <v>5.0463136135630113E-3</v>
      </c>
      <c r="K29" s="215">
        <f t="shared" si="6"/>
        <v>7.9368395791105852E-3</v>
      </c>
      <c r="L29" s="52">
        <f>(I29-H29)/H29</f>
        <v>0.571654617714631</v>
      </c>
      <c r="N29" s="27">
        <f t="shared" si="0"/>
        <v>2.1867489911653952</v>
      </c>
      <c r="O29" s="152">
        <f t="shared" si="1"/>
        <v>2.1119863915271058</v>
      </c>
      <c r="P29" s="52">
        <f>(O29-N29)/N29</f>
        <v>-3.4188926090893426E-2</v>
      </c>
    </row>
    <row r="30" spans="1:16" ht="20.100000000000001" customHeight="1" x14ac:dyDescent="0.25">
      <c r="A30" s="8" t="s">
        <v>178</v>
      </c>
      <c r="B30" s="19">
        <v>8114.7500000000009</v>
      </c>
      <c r="C30" s="140">
        <v>5553.27</v>
      </c>
      <c r="D30" s="247">
        <f t="shared" si="2"/>
        <v>1.2444504464808636E-2</v>
      </c>
      <c r="E30" s="215">
        <f t="shared" si="3"/>
        <v>8.3812563289331465E-3</v>
      </c>
      <c r="F30" s="52">
        <f t="shared" si="4"/>
        <v>-0.31565729073600546</v>
      </c>
      <c r="H30" s="19">
        <v>1480.3169999999998</v>
      </c>
      <c r="I30" s="140">
        <v>1107.3430000000003</v>
      </c>
      <c r="J30" s="247">
        <f t="shared" si="5"/>
        <v>1.023392890294772E-2</v>
      </c>
      <c r="K30" s="215">
        <f t="shared" si="6"/>
        <v>7.6610109988834276E-3</v>
      </c>
      <c r="L30" s="52">
        <f t="shared" si="7"/>
        <v>-0.25195549331663392</v>
      </c>
      <c r="N30" s="27">
        <f t="shared" si="0"/>
        <v>1.8242299516312883</v>
      </c>
      <c r="O30" s="152">
        <f t="shared" si="1"/>
        <v>1.9940377471291693</v>
      </c>
      <c r="P30" s="52">
        <f t="shared" si="8"/>
        <v>9.3084643932105735E-2</v>
      </c>
    </row>
    <row r="31" spans="1:16" ht="20.100000000000001" customHeight="1" x14ac:dyDescent="0.25">
      <c r="A31" s="8" t="s">
        <v>184</v>
      </c>
      <c r="B31" s="19">
        <v>4558.3600000000006</v>
      </c>
      <c r="C31" s="140">
        <v>3737.94</v>
      </c>
      <c r="D31" s="247">
        <f t="shared" si="2"/>
        <v>6.9905457804867802E-3</v>
      </c>
      <c r="E31" s="215">
        <f t="shared" si="3"/>
        <v>5.6414748935622377E-3</v>
      </c>
      <c r="F31" s="52">
        <f t="shared" si="4"/>
        <v>-0.17998139681815398</v>
      </c>
      <c r="H31" s="19">
        <v>1407.9169999999999</v>
      </c>
      <c r="I31" s="140">
        <v>1074.6569999999997</v>
      </c>
      <c r="J31" s="247">
        <f t="shared" si="5"/>
        <v>9.7334033718801082E-3</v>
      </c>
      <c r="K31" s="215">
        <f t="shared" si="6"/>
        <v>7.4348770859860615E-3</v>
      </c>
      <c r="L31" s="52">
        <f t="shared" si="7"/>
        <v>-0.23670429435826135</v>
      </c>
      <c r="N31" s="27">
        <f t="shared" si="0"/>
        <v>3.0886481102852774</v>
      </c>
      <c r="O31" s="152">
        <f t="shared" si="1"/>
        <v>2.8749979935472467</v>
      </c>
      <c r="P31" s="52">
        <f t="shared" si="8"/>
        <v>-6.9172695985201524E-2</v>
      </c>
    </row>
    <row r="32" spans="1:16" ht="20.100000000000001" customHeight="1" thickBot="1" x14ac:dyDescent="0.3">
      <c r="A32" s="8" t="s">
        <v>17</v>
      </c>
      <c r="B32" s="19">
        <f>B33-SUM(B7:B31)</f>
        <v>54480.59999999986</v>
      </c>
      <c r="C32" s="140">
        <f>C33-SUM(C7:C31)</f>
        <v>54998.10000000021</v>
      </c>
      <c r="D32" s="247">
        <f t="shared" si="2"/>
        <v>8.3549594250648715E-2</v>
      </c>
      <c r="E32" s="215">
        <f t="shared" si="3"/>
        <v>8.3005719819907883E-2</v>
      </c>
      <c r="F32" s="52">
        <f t="shared" si="4"/>
        <v>9.4987940661510808E-3</v>
      </c>
      <c r="H32" s="19">
        <f>H33-SUM(H7:H31)</f>
        <v>12924.32300000012</v>
      </c>
      <c r="I32" s="142">
        <f>I33-SUM(I7:I31)</f>
        <v>12801.350000000093</v>
      </c>
      <c r="J32" s="247">
        <f t="shared" si="5"/>
        <v>8.9350188304757175E-2</v>
      </c>
      <c r="K32" s="215">
        <f t="shared" si="6"/>
        <v>8.8564503636684444E-2</v>
      </c>
      <c r="L32" s="52">
        <f t="shared" si="7"/>
        <v>-9.5148504103484636E-3</v>
      </c>
      <c r="N32" s="27">
        <f t="shared" si="0"/>
        <v>2.3722798574171637</v>
      </c>
      <c r="O32" s="152">
        <f t="shared" si="1"/>
        <v>2.3275985897694729</v>
      </c>
      <c r="P32" s="52">
        <f t="shared" si="8"/>
        <v>-1.8834737186673209E-2</v>
      </c>
    </row>
    <row r="33" spans="1:16" ht="26.25" customHeight="1" thickBot="1" x14ac:dyDescent="0.3">
      <c r="A33" s="12" t="s">
        <v>18</v>
      </c>
      <c r="B33" s="17">
        <v>652074.97999999986</v>
      </c>
      <c r="C33" s="145">
        <v>662582.05000000016</v>
      </c>
      <c r="D33" s="243">
        <f>SUM(D7:D32)</f>
        <v>0.99999999999999967</v>
      </c>
      <c r="E33" s="244">
        <f>SUM(E7:E32)</f>
        <v>1.0000000000000004</v>
      </c>
      <c r="F33" s="57">
        <f t="shared" si="4"/>
        <v>1.6113285009034237E-2</v>
      </c>
      <c r="G33" s="1"/>
      <c r="H33" s="17">
        <v>144647.96600000007</v>
      </c>
      <c r="I33" s="145">
        <v>144542.67200000008</v>
      </c>
      <c r="J33" s="243">
        <f>SUM(J7:J32)</f>
        <v>0.99999999999999989</v>
      </c>
      <c r="K33" s="244">
        <f>SUM(K7:K32)</f>
        <v>1</v>
      </c>
      <c r="L33" s="57">
        <f t="shared" si="7"/>
        <v>-7.2793280757224306E-4</v>
      </c>
      <c r="N33" s="29">
        <f t="shared" si="0"/>
        <v>2.2182719846113419</v>
      </c>
      <c r="O33" s="146">
        <f t="shared" si="1"/>
        <v>2.1815060036715459</v>
      </c>
      <c r="P33" s="57">
        <f t="shared" si="8"/>
        <v>-1.6574153753394525E-2</v>
      </c>
    </row>
    <row r="35" spans="1:16" ht="15.75" thickBot="1" x14ac:dyDescent="0.3"/>
    <row r="36" spans="1:16" x14ac:dyDescent="0.25">
      <c r="A36" s="375" t="s">
        <v>2</v>
      </c>
      <c r="B36" s="363" t="s">
        <v>1</v>
      </c>
      <c r="C36" s="361"/>
      <c r="D36" s="363" t="s">
        <v>104</v>
      </c>
      <c r="E36" s="361"/>
      <c r="F36" s="130" t="s">
        <v>0</v>
      </c>
      <c r="H36" s="373" t="s">
        <v>19</v>
      </c>
      <c r="I36" s="374"/>
      <c r="J36" s="363" t="s">
        <v>104</v>
      </c>
      <c r="K36" s="364"/>
      <c r="L36" s="130" t="s">
        <v>0</v>
      </c>
      <c r="N36" s="371" t="s">
        <v>22</v>
      </c>
      <c r="O36" s="361"/>
      <c r="P36" s="130" t="s">
        <v>0</v>
      </c>
    </row>
    <row r="37" spans="1:16" x14ac:dyDescent="0.25">
      <c r="A37" s="376"/>
      <c r="B37" s="366" t="str">
        <f>B5</f>
        <v>jan-mar</v>
      </c>
      <c r="C37" s="368"/>
      <c r="D37" s="366" t="s">
        <v>56</v>
      </c>
      <c r="E37" s="368"/>
      <c r="F37" s="131" t="str">
        <f>F5</f>
        <v>2025/2024</v>
      </c>
      <c r="H37" s="369" t="str">
        <f>B5</f>
        <v>jan-mar</v>
      </c>
      <c r="I37" s="368"/>
      <c r="J37" s="366" t="s">
        <v>56</v>
      </c>
      <c r="K37" s="367"/>
      <c r="L37" s="131" t="str">
        <f>F37</f>
        <v>2025/2024</v>
      </c>
      <c r="N37" s="369" t="str">
        <f>B5</f>
        <v>jan-mar</v>
      </c>
      <c r="O37" s="367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172</v>
      </c>
      <c r="B39" s="39">
        <v>38086.89</v>
      </c>
      <c r="C39" s="147">
        <v>41182.590000000004</v>
      </c>
      <c r="D39" s="247">
        <f t="shared" ref="D39:D61" si="9">B39/$B$62</f>
        <v>0.13919141057838769</v>
      </c>
      <c r="E39" s="246">
        <f t="shared" ref="E39:E61" si="10">C39/$C$62</f>
        <v>0.15813714789290129</v>
      </c>
      <c r="F39" s="52">
        <f>(C39-B39)/B39</f>
        <v>8.1279936482080956E-2</v>
      </c>
      <c r="H39" s="39">
        <v>8270.3919999999998</v>
      </c>
      <c r="I39" s="147">
        <v>9121.9660000000003</v>
      </c>
      <c r="J39" s="247">
        <f t="shared" ref="J39:J61" si="11">H39/$H$62</f>
        <v>0.15588782361376727</v>
      </c>
      <c r="K39" s="246">
        <f t="shared" ref="K39:K61" si="12">I39/$I$62</f>
        <v>0.17851376657036439</v>
      </c>
      <c r="L39" s="52">
        <f>(I39-H39)/H39</f>
        <v>0.10296658247879914</v>
      </c>
      <c r="N39" s="27">
        <f t="shared" ref="N39:N62" si="13">(H39/B39)*10</f>
        <v>2.1714537469454713</v>
      </c>
      <c r="O39" s="151">
        <f t="shared" ref="O39:O62" si="14">(I39/C39)*10</f>
        <v>2.2150054185518684</v>
      </c>
      <c r="P39" s="61">
        <f t="shared" si="8"/>
        <v>2.0056458337028862E-2</v>
      </c>
    </row>
    <row r="40" spans="1:16" ht="20.100000000000001" customHeight="1" x14ac:dyDescent="0.25">
      <c r="A40" s="38" t="s">
        <v>171</v>
      </c>
      <c r="B40" s="19">
        <v>43845.700000000012</v>
      </c>
      <c r="C40" s="140">
        <v>40276.14</v>
      </c>
      <c r="D40" s="247">
        <f t="shared" si="9"/>
        <v>0.16023741583512896</v>
      </c>
      <c r="E40" s="215">
        <f t="shared" si="10"/>
        <v>0.15465646788449189</v>
      </c>
      <c r="F40" s="52">
        <f t="shared" ref="F40:F62" si="15">(C40-B40)/B40</f>
        <v>-8.1411860228027183E-2</v>
      </c>
      <c r="H40" s="19">
        <v>8552.8619999999992</v>
      </c>
      <c r="I40" s="140">
        <v>7419.9849999999988</v>
      </c>
      <c r="J40" s="247">
        <f t="shared" si="11"/>
        <v>0.16121207348441197</v>
      </c>
      <c r="K40" s="215">
        <f t="shared" si="12"/>
        <v>0.14520657830182715</v>
      </c>
      <c r="L40" s="52">
        <f t="shared" ref="L40:L62" si="16">(I40-H40)/H40</f>
        <v>-0.13245589604976679</v>
      </c>
      <c r="N40" s="27">
        <f t="shared" si="13"/>
        <v>1.9506729280180264</v>
      </c>
      <c r="O40" s="152">
        <f t="shared" si="14"/>
        <v>1.8422780832522676</v>
      </c>
      <c r="P40" s="52">
        <f t="shared" si="8"/>
        <v>-5.5567923873272258E-2</v>
      </c>
    </row>
    <row r="41" spans="1:16" ht="20.100000000000001" customHeight="1" x14ac:dyDescent="0.25">
      <c r="A41" s="38" t="s">
        <v>164</v>
      </c>
      <c r="B41" s="19">
        <v>37856.530000000006</v>
      </c>
      <c r="C41" s="140">
        <v>34588.69</v>
      </c>
      <c r="D41" s="247">
        <f t="shared" si="9"/>
        <v>0.13834954259334517</v>
      </c>
      <c r="E41" s="215">
        <f t="shared" si="10"/>
        <v>0.13281721198088114</v>
      </c>
      <c r="F41" s="52">
        <f t="shared" si="15"/>
        <v>-8.632169932109475E-2</v>
      </c>
      <c r="H41" s="19">
        <v>7054.7220000000007</v>
      </c>
      <c r="I41" s="140">
        <v>6679.469000000001</v>
      </c>
      <c r="J41" s="247">
        <f t="shared" si="11"/>
        <v>0.13297377666985599</v>
      </c>
      <c r="K41" s="215">
        <f t="shared" si="12"/>
        <v>0.13071493249152491</v>
      </c>
      <c r="L41" s="52">
        <f t="shared" si="16"/>
        <v>-5.3191748732267501E-2</v>
      </c>
      <c r="N41" s="27">
        <f t="shared" si="13"/>
        <v>1.863541639975983</v>
      </c>
      <c r="O41" s="152">
        <f t="shared" si="14"/>
        <v>1.9311136096799273</v>
      </c>
      <c r="P41" s="52">
        <f t="shared" si="8"/>
        <v>3.6259973082659512E-2</v>
      </c>
    </row>
    <row r="42" spans="1:16" ht="20.100000000000001" customHeight="1" x14ac:dyDescent="0.25">
      <c r="A42" s="38" t="s">
        <v>175</v>
      </c>
      <c r="B42" s="19">
        <v>54904.330000000009</v>
      </c>
      <c r="C42" s="140">
        <v>50747.699999999983</v>
      </c>
      <c r="D42" s="247">
        <f t="shared" si="9"/>
        <v>0.20065201279393752</v>
      </c>
      <c r="E42" s="215">
        <f t="shared" si="10"/>
        <v>0.19486624178140771</v>
      </c>
      <c r="F42" s="52">
        <f t="shared" si="15"/>
        <v>-7.5706779410658967E-2</v>
      </c>
      <c r="H42" s="19">
        <v>4978.9459999999999</v>
      </c>
      <c r="I42" s="140">
        <v>5065.4039999999986</v>
      </c>
      <c r="J42" s="247">
        <f t="shared" si="11"/>
        <v>9.3847674430724948E-2</v>
      </c>
      <c r="K42" s="215">
        <f t="shared" si="12"/>
        <v>9.912823038811916E-2</v>
      </c>
      <c r="L42" s="52">
        <f t="shared" si="16"/>
        <v>1.736471936028202E-2</v>
      </c>
      <c r="N42" s="27">
        <f t="shared" si="13"/>
        <v>0.90684031660162312</v>
      </c>
      <c r="O42" s="152">
        <f t="shared" si="14"/>
        <v>0.99815439911562498</v>
      </c>
      <c r="P42" s="52">
        <f t="shared" si="8"/>
        <v>0.10069477596254284</v>
      </c>
    </row>
    <row r="43" spans="1:16" ht="20.100000000000001" customHeight="1" x14ac:dyDescent="0.25">
      <c r="A43" s="38" t="s">
        <v>177</v>
      </c>
      <c r="B43" s="19">
        <v>21898.65</v>
      </c>
      <c r="C43" s="140">
        <v>21938.59</v>
      </c>
      <c r="D43" s="247">
        <f t="shared" si="9"/>
        <v>8.0030267193315338E-2</v>
      </c>
      <c r="E43" s="215">
        <f t="shared" si="10"/>
        <v>8.4242055960825304E-2</v>
      </c>
      <c r="F43" s="52">
        <f t="shared" si="15"/>
        <v>1.8238567217613271E-3</v>
      </c>
      <c r="H43" s="19">
        <v>5192.3419999999996</v>
      </c>
      <c r="I43" s="140">
        <v>5007.7780000000002</v>
      </c>
      <c r="J43" s="247">
        <f t="shared" si="11"/>
        <v>9.7869955116801674E-2</v>
      </c>
      <c r="K43" s="215">
        <f t="shared" si="12"/>
        <v>9.8000509202534447E-2</v>
      </c>
      <c r="L43" s="52">
        <f t="shared" si="16"/>
        <v>-3.5545424396158688E-2</v>
      </c>
      <c r="N43" s="27">
        <f t="shared" si="13"/>
        <v>2.3710785824696954</v>
      </c>
      <c r="O43" s="152">
        <f t="shared" si="14"/>
        <v>2.282634389903818</v>
      </c>
      <c r="P43" s="52">
        <f t="shared" si="8"/>
        <v>-3.7301248984230082E-2</v>
      </c>
    </row>
    <row r="44" spans="1:16" ht="20.100000000000001" customHeight="1" x14ac:dyDescent="0.25">
      <c r="A44" s="38" t="s">
        <v>179</v>
      </c>
      <c r="B44" s="19">
        <v>15541.039999999999</v>
      </c>
      <c r="C44" s="140">
        <v>16007.869999999997</v>
      </c>
      <c r="D44" s="247">
        <f t="shared" si="9"/>
        <v>5.6795902197715444E-2</v>
      </c>
      <c r="E44" s="215">
        <f t="shared" si="10"/>
        <v>6.1468666872101466E-2</v>
      </c>
      <c r="F44" s="52">
        <f t="shared" si="15"/>
        <v>3.0038530239932342E-2</v>
      </c>
      <c r="H44" s="19">
        <v>3412.424</v>
      </c>
      <c r="I44" s="140">
        <v>3510.5729999999999</v>
      </c>
      <c r="J44" s="247">
        <f t="shared" si="11"/>
        <v>6.4320451873065537E-2</v>
      </c>
      <c r="K44" s="215">
        <f t="shared" si="12"/>
        <v>6.8700717482418128E-2</v>
      </c>
      <c r="L44" s="52">
        <f t="shared" si="16"/>
        <v>2.8762252287523441E-2</v>
      </c>
      <c r="N44" s="27">
        <f t="shared" si="13"/>
        <v>2.1957500913709764</v>
      </c>
      <c r="O44" s="152">
        <f t="shared" si="14"/>
        <v>2.1930294286497833</v>
      </c>
      <c r="P44" s="52">
        <f t="shared" si="8"/>
        <v>-1.2390584574651527E-3</v>
      </c>
    </row>
    <row r="45" spans="1:16" ht="20.100000000000001" customHeight="1" x14ac:dyDescent="0.25">
      <c r="A45" s="38" t="s">
        <v>168</v>
      </c>
      <c r="B45" s="19">
        <v>14550.749999999996</v>
      </c>
      <c r="C45" s="140">
        <v>12755.61</v>
      </c>
      <c r="D45" s="247">
        <f t="shared" si="9"/>
        <v>5.317681274248106E-2</v>
      </c>
      <c r="E45" s="215">
        <f t="shared" si="10"/>
        <v>4.8980304177910383E-2</v>
      </c>
      <c r="F45" s="52">
        <f t="shared" si="15"/>
        <v>-0.12337096025978017</v>
      </c>
      <c r="H45" s="19">
        <v>3708.3279999999995</v>
      </c>
      <c r="I45" s="140">
        <v>3488.7339999999995</v>
      </c>
      <c r="J45" s="247">
        <f t="shared" si="11"/>
        <v>6.9897917918037539E-2</v>
      </c>
      <c r="K45" s="215">
        <f t="shared" si="12"/>
        <v>6.8273335693434245E-2</v>
      </c>
      <c r="L45" s="52">
        <f t="shared" si="16"/>
        <v>-5.9216444715785681E-2</v>
      </c>
      <c r="N45" s="27">
        <f t="shared" si="13"/>
        <v>2.5485476693641225</v>
      </c>
      <c r="O45" s="152">
        <f t="shared" si="14"/>
        <v>2.7350585350289003</v>
      </c>
      <c r="P45" s="52">
        <f t="shared" si="8"/>
        <v>7.3183196809229537E-2</v>
      </c>
    </row>
    <row r="46" spans="1:16" ht="20.100000000000001" customHeight="1" x14ac:dyDescent="0.25">
      <c r="A46" s="38" t="s">
        <v>173</v>
      </c>
      <c r="B46" s="19">
        <v>7975.1000000000013</v>
      </c>
      <c r="C46" s="140">
        <v>10789.64</v>
      </c>
      <c r="D46" s="247">
        <f t="shared" si="9"/>
        <v>2.914560413054728E-2</v>
      </c>
      <c r="E46" s="215">
        <f t="shared" si="10"/>
        <v>4.1431170220016834E-2</v>
      </c>
      <c r="F46" s="52">
        <f t="shared" si="15"/>
        <v>0.35291595089716715</v>
      </c>
      <c r="H46" s="19">
        <v>2212.2950000000001</v>
      </c>
      <c r="I46" s="140">
        <v>2877.3220000000001</v>
      </c>
      <c r="J46" s="247">
        <f t="shared" si="11"/>
        <v>4.1699335743894519E-2</v>
      </c>
      <c r="K46" s="215">
        <f t="shared" si="12"/>
        <v>5.6308211174627712E-2</v>
      </c>
      <c r="L46" s="52">
        <f t="shared" si="16"/>
        <v>0.30060502781048642</v>
      </c>
      <c r="N46" s="27">
        <f t="shared" si="13"/>
        <v>2.7740028338202656</v>
      </c>
      <c r="O46" s="152">
        <f t="shared" si="14"/>
        <v>2.6667451370017909</v>
      </c>
      <c r="P46" s="52">
        <f t="shared" si="8"/>
        <v>-3.8665316239335938E-2</v>
      </c>
    </row>
    <row r="47" spans="1:16" ht="20.100000000000001" customHeight="1" x14ac:dyDescent="0.25">
      <c r="A47" s="38" t="s">
        <v>182</v>
      </c>
      <c r="B47" s="19">
        <v>10486.309999999998</v>
      </c>
      <c r="C47" s="140">
        <v>9253.8600000000042</v>
      </c>
      <c r="D47" s="247">
        <f t="shared" si="9"/>
        <v>3.8323010376070409E-2</v>
      </c>
      <c r="E47" s="215">
        <f t="shared" si="10"/>
        <v>3.5533924102398709E-2</v>
      </c>
      <c r="F47" s="52">
        <f t="shared" si="15"/>
        <v>-0.11752942646173857</v>
      </c>
      <c r="H47" s="19">
        <v>2531.7730000000001</v>
      </c>
      <c r="I47" s="140">
        <v>2170.8190000000004</v>
      </c>
      <c r="J47" s="247">
        <f t="shared" si="11"/>
        <v>4.7721145848237723E-2</v>
      </c>
      <c r="K47" s="215">
        <f t="shared" si="12"/>
        <v>4.2482188185366171E-2</v>
      </c>
      <c r="L47" s="52">
        <f t="shared" si="16"/>
        <v>-0.14256965375647804</v>
      </c>
      <c r="N47" s="27">
        <f t="shared" si="13"/>
        <v>2.4143602468361136</v>
      </c>
      <c r="O47" s="152">
        <f t="shared" si="14"/>
        <v>2.3458524334710047</v>
      </c>
      <c r="P47" s="52">
        <f t="shared" si="8"/>
        <v>-2.837514138782091E-2</v>
      </c>
    </row>
    <row r="48" spans="1:16" ht="20.100000000000001" customHeight="1" x14ac:dyDescent="0.25">
      <c r="A48" s="38" t="s">
        <v>178</v>
      </c>
      <c r="B48" s="19">
        <v>8114.7500000000009</v>
      </c>
      <c r="C48" s="140">
        <v>5553.27</v>
      </c>
      <c r="D48" s="247">
        <f t="shared" si="9"/>
        <v>2.965596558267088E-2</v>
      </c>
      <c r="E48" s="215">
        <f t="shared" si="10"/>
        <v>2.1324017728831818E-2</v>
      </c>
      <c r="F48" s="52">
        <f t="shared" si="15"/>
        <v>-0.31565729073600546</v>
      </c>
      <c r="H48" s="19">
        <v>1480.3169999999998</v>
      </c>
      <c r="I48" s="140">
        <v>1107.3430000000003</v>
      </c>
      <c r="J48" s="247">
        <f t="shared" si="11"/>
        <v>2.7902352801228904E-2</v>
      </c>
      <c r="K48" s="215">
        <f t="shared" si="12"/>
        <v>2.1670325214468798E-2</v>
      </c>
      <c r="L48" s="52">
        <f t="shared" si="16"/>
        <v>-0.25195549331663392</v>
      </c>
      <c r="N48" s="27">
        <f t="shared" si="13"/>
        <v>1.8242299516312883</v>
      </c>
      <c r="O48" s="152">
        <f t="shared" si="14"/>
        <v>1.9940377471291693</v>
      </c>
      <c r="P48" s="52">
        <f t="shared" si="8"/>
        <v>9.3084643932105735E-2</v>
      </c>
    </row>
    <row r="49" spans="1:16" ht="20.100000000000001" customHeight="1" x14ac:dyDescent="0.25">
      <c r="A49" s="38" t="s">
        <v>184</v>
      </c>
      <c r="B49" s="19">
        <v>4558.3600000000006</v>
      </c>
      <c r="C49" s="140">
        <v>3737.94</v>
      </c>
      <c r="D49" s="247">
        <f t="shared" si="9"/>
        <v>1.665887023918465E-2</v>
      </c>
      <c r="E49" s="215">
        <f t="shared" si="10"/>
        <v>1.4353326747899813E-2</v>
      </c>
      <c r="F49" s="52">
        <f t="shared" si="15"/>
        <v>-0.17998139681815398</v>
      </c>
      <c r="H49" s="19">
        <v>1407.9169999999999</v>
      </c>
      <c r="I49" s="140">
        <v>1074.6569999999997</v>
      </c>
      <c r="J49" s="247">
        <f t="shared" si="11"/>
        <v>2.6537692162454257E-2</v>
      </c>
      <c r="K49" s="215">
        <f t="shared" si="12"/>
        <v>2.1030671331290648E-2</v>
      </c>
      <c r="L49" s="52">
        <f t="shared" si="16"/>
        <v>-0.23670429435826135</v>
      </c>
      <c r="N49" s="27">
        <f t="shared" si="13"/>
        <v>3.0886481102852774</v>
      </c>
      <c r="O49" s="152">
        <f t="shared" si="14"/>
        <v>2.8749979935472467</v>
      </c>
      <c r="P49" s="52">
        <f t="shared" si="8"/>
        <v>-6.9172695985201524E-2</v>
      </c>
    </row>
    <row r="50" spans="1:16" ht="20.100000000000001" customHeight="1" x14ac:dyDescent="0.25">
      <c r="A50" s="38" t="s">
        <v>189</v>
      </c>
      <c r="B50" s="19">
        <v>5198.43</v>
      </c>
      <c r="C50" s="140">
        <v>3389.4700000000012</v>
      </c>
      <c r="D50" s="247">
        <f t="shared" si="9"/>
        <v>1.8998054304066519E-2</v>
      </c>
      <c r="E50" s="215">
        <f t="shared" si="10"/>
        <v>1.3015235774839616E-2</v>
      </c>
      <c r="F50" s="52">
        <f t="shared" si="15"/>
        <v>-0.34798198686911219</v>
      </c>
      <c r="H50" s="19">
        <v>1471.2349999999997</v>
      </c>
      <c r="I50" s="140">
        <v>1026.4860000000001</v>
      </c>
      <c r="J50" s="247">
        <f t="shared" si="11"/>
        <v>2.7731167056458856E-2</v>
      </c>
      <c r="K50" s="215">
        <f t="shared" si="12"/>
        <v>2.0087981274184433E-2</v>
      </c>
      <c r="L50" s="52">
        <f t="shared" si="16"/>
        <v>-0.30229637005644894</v>
      </c>
      <c r="N50" s="27">
        <f t="shared" si="13"/>
        <v>2.8301525652937514</v>
      </c>
      <c r="O50" s="152">
        <f t="shared" si="14"/>
        <v>3.0284557762718056</v>
      </c>
      <c r="P50" s="52">
        <f t="shared" si="8"/>
        <v>7.0068028632043616E-2</v>
      </c>
    </row>
    <row r="51" spans="1:16" ht="20.100000000000001" customHeight="1" x14ac:dyDescent="0.25">
      <c r="A51" s="38" t="s">
        <v>190</v>
      </c>
      <c r="B51" s="19">
        <v>1379.0000000000007</v>
      </c>
      <c r="C51" s="140">
        <v>2813.57</v>
      </c>
      <c r="D51" s="247">
        <f t="shared" si="9"/>
        <v>5.039659452047587E-3</v>
      </c>
      <c r="E51" s="215">
        <f t="shared" si="10"/>
        <v>1.0803835679034035E-2</v>
      </c>
      <c r="F51" s="52">
        <f t="shared" si="15"/>
        <v>1.0402973168963008</v>
      </c>
      <c r="H51" s="19">
        <v>431.30200000000002</v>
      </c>
      <c r="I51" s="140">
        <v>891.9799999999999</v>
      </c>
      <c r="J51" s="247">
        <f t="shared" si="11"/>
        <v>8.1295699285191154E-3</v>
      </c>
      <c r="K51" s="215">
        <f t="shared" si="12"/>
        <v>1.7455744683266043E-2</v>
      </c>
      <c r="L51" s="52">
        <f t="shared" si="16"/>
        <v>1.0681100481796975</v>
      </c>
      <c r="N51" s="27">
        <f t="shared" si="13"/>
        <v>3.1276432197244364</v>
      </c>
      <c r="O51" s="152">
        <f t="shared" si="14"/>
        <v>3.17027832966658</v>
      </c>
      <c r="P51" s="52">
        <f t="shared" si="8"/>
        <v>1.3631705072134152E-2</v>
      </c>
    </row>
    <row r="52" spans="1:16" ht="20.100000000000001" customHeight="1" x14ac:dyDescent="0.25">
      <c r="A52" s="38" t="s">
        <v>192</v>
      </c>
      <c r="B52" s="19">
        <v>4935.9500000000007</v>
      </c>
      <c r="C52" s="140">
        <v>1513.0899999999997</v>
      </c>
      <c r="D52" s="247">
        <f t="shared" si="9"/>
        <v>1.8038801357747845E-2</v>
      </c>
      <c r="E52" s="215">
        <f t="shared" si="10"/>
        <v>5.8101187201987526E-3</v>
      </c>
      <c r="F52" s="52">
        <f t="shared" si="15"/>
        <v>-0.69345516060738066</v>
      </c>
      <c r="H52" s="19">
        <v>1102.4509999999998</v>
      </c>
      <c r="I52" s="140">
        <v>366.03599999999994</v>
      </c>
      <c r="J52" s="247">
        <f t="shared" si="11"/>
        <v>2.0779992898863963E-2</v>
      </c>
      <c r="K52" s="215">
        <f t="shared" si="12"/>
        <v>7.1631998036771781E-3</v>
      </c>
      <c r="L52" s="52">
        <f t="shared" si="16"/>
        <v>-0.6679798013698568</v>
      </c>
      <c r="N52" s="27">
        <f t="shared" ref="N52" si="17">(H52/B52)*10</f>
        <v>2.2335133054427208</v>
      </c>
      <c r="O52" s="152">
        <f t="shared" ref="O52" si="18">(I52/C52)*10</f>
        <v>2.4191290670085719</v>
      </c>
      <c r="P52" s="52">
        <f t="shared" ref="P52" si="19">(O52-N52)/N52</f>
        <v>8.310483806545263E-2</v>
      </c>
    </row>
    <row r="53" spans="1:16" ht="20.100000000000001" customHeight="1" x14ac:dyDescent="0.25">
      <c r="A53" s="38" t="s">
        <v>194</v>
      </c>
      <c r="B53" s="19">
        <v>555.90999999999985</v>
      </c>
      <c r="C53" s="140">
        <v>1454.27</v>
      </c>
      <c r="D53" s="247">
        <f t="shared" si="9"/>
        <v>2.031615000716296E-3</v>
      </c>
      <c r="E53" s="215">
        <f t="shared" si="10"/>
        <v>5.5842556300176732E-3</v>
      </c>
      <c r="F53" s="52">
        <f t="shared" si="15"/>
        <v>1.6160169811660168</v>
      </c>
      <c r="H53" s="19">
        <v>165.55099999999999</v>
      </c>
      <c r="I53" s="140">
        <v>247.46600000000001</v>
      </c>
      <c r="J53" s="247">
        <f t="shared" si="11"/>
        <v>3.1204548813505801E-3</v>
      </c>
      <c r="K53" s="215">
        <f t="shared" si="12"/>
        <v>4.842825303021497E-3</v>
      </c>
      <c r="L53" s="52">
        <f t="shared" si="16"/>
        <v>0.49480220596674152</v>
      </c>
      <c r="N53" s="27">
        <f t="shared" ref="N53" si="20">(H53/B53)*10</f>
        <v>2.9780180245003693</v>
      </c>
      <c r="O53" s="152">
        <f t="shared" ref="O53" si="21">(I53/C53)*10</f>
        <v>1.7016510001581551</v>
      </c>
      <c r="P53" s="52">
        <f t="shared" ref="P53" si="22">(O53-N53)/N53</f>
        <v>-0.42859613804935048</v>
      </c>
    </row>
    <row r="54" spans="1:16" ht="20.100000000000001" customHeight="1" x14ac:dyDescent="0.25">
      <c r="A54" s="38" t="s">
        <v>193</v>
      </c>
      <c r="B54" s="19">
        <v>511.53000000000003</v>
      </c>
      <c r="C54" s="140">
        <v>1697.6699999999994</v>
      </c>
      <c r="D54" s="247">
        <f t="shared" si="9"/>
        <v>1.8694249452544606E-3</v>
      </c>
      <c r="E54" s="215">
        <f t="shared" si="10"/>
        <v>6.5188880025112946E-3</v>
      </c>
      <c r="F54" s="52">
        <f t="shared" si="15"/>
        <v>2.3188082810392339</v>
      </c>
      <c r="H54" s="19">
        <v>126.88200000000003</v>
      </c>
      <c r="I54" s="140">
        <v>234.9559999999999</v>
      </c>
      <c r="J54" s="247">
        <f t="shared" si="11"/>
        <v>2.3915866183564245E-3</v>
      </c>
      <c r="K54" s="215">
        <f t="shared" si="12"/>
        <v>4.5980088654470445E-3</v>
      </c>
      <c r="L54" s="52">
        <f t="shared" si="16"/>
        <v>0.85176778424047417</v>
      </c>
      <c r="N54" s="27">
        <f t="shared" ref="N54" si="23">(H54/B54)*10</f>
        <v>2.4804410298516224</v>
      </c>
      <c r="O54" s="152">
        <f t="shared" ref="O54" si="24">(I54/C54)*10</f>
        <v>1.3839909994286286</v>
      </c>
      <c r="P54" s="52">
        <f t="shared" ref="P54" si="25">(O54-N54)/N54</f>
        <v>-0.44203833803240322</v>
      </c>
    </row>
    <row r="55" spans="1:16" ht="20.100000000000001" customHeight="1" x14ac:dyDescent="0.25">
      <c r="A55" s="38" t="s">
        <v>195</v>
      </c>
      <c r="B55" s="19">
        <v>845.1</v>
      </c>
      <c r="C55" s="140">
        <v>807.95</v>
      </c>
      <c r="D55" s="247">
        <f t="shared" si="9"/>
        <v>3.0884816554934114E-3</v>
      </c>
      <c r="E55" s="215">
        <f t="shared" si="10"/>
        <v>3.1024495700748686E-3</v>
      </c>
      <c r="F55" s="52">
        <f t="shared" si="15"/>
        <v>-4.3959294758016777E-2</v>
      </c>
      <c r="H55" s="19">
        <v>238.73200000000003</v>
      </c>
      <c r="I55" s="140">
        <v>208.977</v>
      </c>
      <c r="J55" s="247">
        <f t="shared" si="11"/>
        <v>4.4998365140324539E-3</v>
      </c>
      <c r="K55" s="215">
        <f t="shared" si="12"/>
        <v>4.089608687050033E-3</v>
      </c>
      <c r="L55" s="52">
        <f t="shared" si="16"/>
        <v>-0.1246376690179784</v>
      </c>
      <c r="N55" s="27">
        <f t="shared" ref="N55:N56" si="26">(H55/B55)*10</f>
        <v>2.8248964619571648</v>
      </c>
      <c r="O55" s="152">
        <f t="shared" ref="O55:O56" si="27">(I55/C55)*10</f>
        <v>2.5865090661550836</v>
      </c>
      <c r="P55" s="52">
        <f t="shared" ref="P55:P56" si="28">(O55-N55)/N55</f>
        <v>-8.4388011742179039E-2</v>
      </c>
    </row>
    <row r="56" spans="1:16" ht="20.100000000000001" customHeight="1" x14ac:dyDescent="0.25">
      <c r="A56" s="38" t="s">
        <v>196</v>
      </c>
      <c r="B56" s="19">
        <v>1256.3599999999999</v>
      </c>
      <c r="C56" s="140">
        <v>713.28</v>
      </c>
      <c r="D56" s="247">
        <f t="shared" si="9"/>
        <v>4.5914623271751292E-3</v>
      </c>
      <c r="E56" s="215">
        <f t="shared" si="10"/>
        <v>2.7389259599517324E-3</v>
      </c>
      <c r="F56" s="52">
        <f t="shared" si="15"/>
        <v>-0.43226463752427646</v>
      </c>
      <c r="H56" s="19">
        <v>309.73099999999994</v>
      </c>
      <c r="I56" s="140">
        <v>197.70099999999996</v>
      </c>
      <c r="J56" s="247">
        <f t="shared" si="11"/>
        <v>5.8380898385125817E-3</v>
      </c>
      <c r="K56" s="215">
        <f t="shared" si="12"/>
        <v>3.8689412090252917E-3</v>
      </c>
      <c r="L56" s="52">
        <f t="shared" si="16"/>
        <v>-0.36170095986517331</v>
      </c>
      <c r="N56" s="27">
        <f t="shared" si="26"/>
        <v>2.4653045305485684</v>
      </c>
      <c r="O56" s="152">
        <f t="shared" si="27"/>
        <v>2.7717165769403316</v>
      </c>
      <c r="P56" s="52">
        <f t="shared" si="28"/>
        <v>0.12428973483595628</v>
      </c>
    </row>
    <row r="57" spans="1:16" ht="20.100000000000001" customHeight="1" x14ac:dyDescent="0.25">
      <c r="A57" s="38" t="s">
        <v>191</v>
      </c>
      <c r="B57" s="19">
        <v>310.69</v>
      </c>
      <c r="C57" s="140">
        <v>406.27</v>
      </c>
      <c r="D57" s="247">
        <f t="shared" si="9"/>
        <v>1.1354400254943177E-3</v>
      </c>
      <c r="E57" s="215">
        <f t="shared" si="10"/>
        <v>1.5600373622554821E-3</v>
      </c>
      <c r="F57" s="52">
        <f t="shared" si="15"/>
        <v>0.30763783835977981</v>
      </c>
      <c r="H57" s="19">
        <v>104.81100000000002</v>
      </c>
      <c r="I57" s="140">
        <v>145.84</v>
      </c>
      <c r="J57" s="247">
        <f t="shared" si="11"/>
        <v>1.9755724614725113E-3</v>
      </c>
      <c r="K57" s="215">
        <f t="shared" si="12"/>
        <v>2.8540391091812821E-3</v>
      </c>
      <c r="L57" s="52">
        <f t="shared" si="16"/>
        <v>0.39145700355878654</v>
      </c>
      <c r="N57" s="27">
        <f t="shared" si="13"/>
        <v>3.373491261385948</v>
      </c>
      <c r="O57" s="152">
        <f t="shared" si="14"/>
        <v>3.5897309670908513</v>
      </c>
      <c r="P57" s="52">
        <f t="shared" si="8"/>
        <v>6.4099678626724652E-2</v>
      </c>
    </row>
    <row r="58" spans="1:16" ht="20.100000000000001" customHeight="1" x14ac:dyDescent="0.25">
      <c r="A58" s="38" t="s">
        <v>197</v>
      </c>
      <c r="B58" s="19">
        <v>349.47</v>
      </c>
      <c r="C58" s="140">
        <v>361.63999999999993</v>
      </c>
      <c r="D58" s="247">
        <f t="shared" si="9"/>
        <v>1.2771644588158591E-3</v>
      </c>
      <c r="E58" s="215">
        <f t="shared" si="10"/>
        <v>1.3886624946121359E-3</v>
      </c>
      <c r="F58" s="52">
        <f t="shared" si="15"/>
        <v>3.4824162302915559E-2</v>
      </c>
      <c r="H58" s="19">
        <v>93.710999999999999</v>
      </c>
      <c r="I58" s="140">
        <v>117.92699999999999</v>
      </c>
      <c r="J58" s="247">
        <f t="shared" si="11"/>
        <v>1.7663496287321986E-3</v>
      </c>
      <c r="K58" s="215">
        <f t="shared" si="12"/>
        <v>2.3077912097395847E-3</v>
      </c>
      <c r="L58" s="52">
        <f t="shared" si="16"/>
        <v>0.25841149918366035</v>
      </c>
      <c r="N58" s="27">
        <f t="shared" si="13"/>
        <v>2.6815177268435058</v>
      </c>
      <c r="O58" s="152">
        <f t="shared" si="14"/>
        <v>3.2608948125207391</v>
      </c>
      <c r="P58" s="52">
        <f t="shared" si="8"/>
        <v>0.21606311973153924</v>
      </c>
    </row>
    <row r="59" spans="1:16" ht="20.100000000000001" customHeight="1" x14ac:dyDescent="0.25">
      <c r="A59" s="38" t="s">
        <v>199</v>
      </c>
      <c r="B59" s="19">
        <v>160.95999999999998</v>
      </c>
      <c r="C59" s="140">
        <v>188.24</v>
      </c>
      <c r="D59" s="247">
        <f t="shared" si="9"/>
        <v>5.8824045351818651E-4</v>
      </c>
      <c r="E59" s="215">
        <f t="shared" si="10"/>
        <v>7.2282332702629281E-4</v>
      </c>
      <c r="F59" s="52">
        <f>(C59-B59)/B59</f>
        <v>0.16948310139165029</v>
      </c>
      <c r="H59" s="19">
        <v>49.72</v>
      </c>
      <c r="I59" s="140">
        <v>59.710999999999999</v>
      </c>
      <c r="J59" s="247">
        <f t="shared" si="11"/>
        <v>9.3716749944579519E-4</v>
      </c>
      <c r="K59" s="215">
        <f t="shared" si="12"/>
        <v>1.1685239251804959E-3</v>
      </c>
      <c r="L59" s="52">
        <f>(I59-H59)/H59</f>
        <v>0.20094529364440869</v>
      </c>
      <c r="N59" s="27">
        <f t="shared" si="13"/>
        <v>3.0889662027833005</v>
      </c>
      <c r="O59" s="152">
        <f t="shared" si="14"/>
        <v>3.1720675733106667</v>
      </c>
      <c r="P59" s="52">
        <f>(O59-N59)/N59</f>
        <v>2.6902648029132874E-2</v>
      </c>
    </row>
    <row r="60" spans="1:16" ht="20.100000000000001" customHeight="1" x14ac:dyDescent="0.25">
      <c r="A60" s="38" t="s">
        <v>198</v>
      </c>
      <c r="B60" s="19">
        <v>37.99</v>
      </c>
      <c r="C60" s="140">
        <v>168.33</v>
      </c>
      <c r="D60" s="247">
        <f t="shared" si="9"/>
        <v>1.3883731876960679E-4</v>
      </c>
      <c r="E60" s="215">
        <f t="shared" si="10"/>
        <v>6.4637085974466571E-4</v>
      </c>
      <c r="F60" s="52">
        <f>(C60-B60)/B60</f>
        <v>3.4309028691760988</v>
      </c>
      <c r="H60" s="19">
        <v>15.253000000000002</v>
      </c>
      <c r="I60" s="140">
        <v>42.021999999999998</v>
      </c>
      <c r="J60" s="247">
        <f t="shared" si="11"/>
        <v>2.875023304313499E-4</v>
      </c>
      <c r="K60" s="215">
        <f t="shared" si="12"/>
        <v>8.2235622220252211E-4</v>
      </c>
      <c r="L60" s="52">
        <f>(I60-H60)/H60</f>
        <v>1.7549990165869007</v>
      </c>
      <c r="N60" s="27">
        <f t="shared" si="13"/>
        <v>4.0150039484074762</v>
      </c>
      <c r="O60" s="152">
        <f t="shared" si="14"/>
        <v>2.4964058694231568</v>
      </c>
      <c r="P60" s="52">
        <f>(O60-N60)/N60</f>
        <v>-0.37823078096514973</v>
      </c>
    </row>
    <row r="61" spans="1:16" ht="20.100000000000001" customHeight="1" thickBot="1" x14ac:dyDescent="0.3">
      <c r="A61" s="8" t="s">
        <v>17</v>
      </c>
      <c r="B61" s="19">
        <f>B62-SUM(B39:B60)</f>
        <v>269.80000000004657</v>
      </c>
      <c r="C61" s="140">
        <f>C62-SUM(C39:C60)</f>
        <v>77.569999999977881</v>
      </c>
      <c r="D61" s="247">
        <f t="shared" si="9"/>
        <v>9.8600443811651417E-4</v>
      </c>
      <c r="E61" s="215">
        <f t="shared" si="10"/>
        <v>2.9786127006700778E-4</v>
      </c>
      <c r="F61" s="52">
        <f t="shared" si="15"/>
        <v>-0.71249073387707751</v>
      </c>
      <c r="H61" s="19">
        <f>H62-SUM(H39:H60)</f>
        <v>141.78599999997823</v>
      </c>
      <c r="I61" s="140">
        <f>I62-SUM(I39:I60)</f>
        <v>36.358000000000175</v>
      </c>
      <c r="J61" s="247">
        <f t="shared" si="11"/>
        <v>2.6725106813435462E-3</v>
      </c>
      <c r="K61" s="215">
        <f t="shared" si="12"/>
        <v>7.1151367204891358E-4</v>
      </c>
      <c r="L61" s="52">
        <f t="shared" si="16"/>
        <v>-0.7435712975892842</v>
      </c>
      <c r="N61" s="27">
        <f t="shared" si="13"/>
        <v>5.2552260934008066</v>
      </c>
      <c r="O61" s="152">
        <f t="shared" si="14"/>
        <v>4.68712130978607</v>
      </c>
      <c r="P61" s="52">
        <f t="shared" si="8"/>
        <v>-0.10810282441094743</v>
      </c>
    </row>
    <row r="62" spans="1:16" ht="26.25" customHeight="1" thickBot="1" x14ac:dyDescent="0.3">
      <c r="A62" s="12" t="s">
        <v>18</v>
      </c>
      <c r="B62" s="17">
        <v>273629.60000000003</v>
      </c>
      <c r="C62" s="145">
        <v>260423.25</v>
      </c>
      <c r="D62" s="253">
        <f>SUM(D39:D61)</f>
        <v>1.0000000000000002</v>
      </c>
      <c r="E62" s="254">
        <f>SUM(E39:E61)</f>
        <v>1</v>
      </c>
      <c r="F62" s="57">
        <f t="shared" si="15"/>
        <v>-4.8263601598657578E-2</v>
      </c>
      <c r="G62" s="1"/>
      <c r="H62" s="17">
        <v>53053.482999999993</v>
      </c>
      <c r="I62" s="145">
        <v>51099.509999999995</v>
      </c>
      <c r="J62" s="253">
        <f>SUM(J39:J61)</f>
        <v>0.99999999999999978</v>
      </c>
      <c r="K62" s="254">
        <f>SUM(K39:K61)</f>
        <v>1</v>
      </c>
      <c r="L62" s="57">
        <f t="shared" si="16"/>
        <v>-3.6830249203431156E-2</v>
      </c>
      <c r="M62" s="1"/>
      <c r="N62" s="29">
        <f t="shared" si="13"/>
        <v>1.9388795291152707</v>
      </c>
      <c r="O62" s="146">
        <f t="shared" si="14"/>
        <v>1.9621715803024498</v>
      </c>
      <c r="P62" s="57">
        <f t="shared" si="8"/>
        <v>1.2013150295009519E-2</v>
      </c>
    </row>
    <row r="64" spans="1:16" ht="15.75" thickBot="1" x14ac:dyDescent="0.3"/>
    <row r="65" spans="1:16" x14ac:dyDescent="0.25">
      <c r="A65" s="375" t="s">
        <v>15</v>
      </c>
      <c r="B65" s="363" t="s">
        <v>1</v>
      </c>
      <c r="C65" s="361"/>
      <c r="D65" s="363" t="s">
        <v>104</v>
      </c>
      <c r="E65" s="361"/>
      <c r="F65" s="130" t="s">
        <v>0</v>
      </c>
      <c r="H65" s="373" t="s">
        <v>19</v>
      </c>
      <c r="I65" s="374"/>
      <c r="J65" s="363" t="s">
        <v>104</v>
      </c>
      <c r="K65" s="364"/>
      <c r="L65" s="130" t="s">
        <v>0</v>
      </c>
      <c r="N65" s="371" t="s">
        <v>22</v>
      </c>
      <c r="O65" s="361"/>
      <c r="P65" s="130" t="s">
        <v>0</v>
      </c>
    </row>
    <row r="66" spans="1:16" x14ac:dyDescent="0.25">
      <c r="A66" s="376"/>
      <c r="B66" s="366" t="str">
        <f>B5</f>
        <v>jan-mar</v>
      </c>
      <c r="C66" s="368"/>
      <c r="D66" s="366" t="str">
        <f>B5</f>
        <v>jan-mar</v>
      </c>
      <c r="E66" s="368"/>
      <c r="F66" s="131" t="str">
        <f>F37</f>
        <v>2025/2024</v>
      </c>
      <c r="H66" s="369" t="str">
        <f>B5</f>
        <v>jan-mar</v>
      </c>
      <c r="I66" s="368"/>
      <c r="J66" s="366" t="str">
        <f>B5</f>
        <v>jan-mar</v>
      </c>
      <c r="K66" s="367"/>
      <c r="L66" s="131" t="str">
        <f>F66</f>
        <v>2025/2024</v>
      </c>
      <c r="N66" s="369" t="str">
        <f>B5</f>
        <v>jan-mar</v>
      </c>
      <c r="O66" s="367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166</v>
      </c>
      <c r="B68" s="39">
        <v>58340.749999999985</v>
      </c>
      <c r="C68" s="147">
        <v>55451.930000000008</v>
      </c>
      <c r="D68" s="247">
        <f>B68/$B$96</f>
        <v>0.15415897004740814</v>
      </c>
      <c r="E68" s="246">
        <f>C68/$C$96</f>
        <v>0.13788565611395301</v>
      </c>
      <c r="F68" s="61">
        <f t="shared" ref="F68:F80" si="29">(C68-B68)/B68</f>
        <v>-4.9516332923385087E-2</v>
      </c>
      <c r="H68" s="19">
        <v>17052.673999999995</v>
      </c>
      <c r="I68" s="147">
        <v>16720.341000000008</v>
      </c>
      <c r="J68" s="245">
        <f>H68/$H$96</f>
        <v>0.18617577654758957</v>
      </c>
      <c r="K68" s="246">
        <f>I68/$I$96</f>
        <v>0.17893595039089111</v>
      </c>
      <c r="L68" s="61">
        <f t="shared" ref="L68:L80" si="30">(I68-H68)/H68</f>
        <v>-1.9488615099308642E-2</v>
      </c>
      <c r="N68" s="41">
        <f t="shared" ref="N68:N96" si="31">(H68/B68)*10</f>
        <v>2.9229439114169771</v>
      </c>
      <c r="O68" s="149">
        <f t="shared" ref="O68:O96" si="32">(I68/C68)*10</f>
        <v>3.0152856717520931</v>
      </c>
      <c r="P68" s="61">
        <f t="shared" si="8"/>
        <v>3.1592039783736661E-2</v>
      </c>
    </row>
    <row r="69" spans="1:16" ht="20.100000000000001" customHeight="1" x14ac:dyDescent="0.25">
      <c r="A69" s="38" t="s">
        <v>165</v>
      </c>
      <c r="B69" s="19">
        <v>51460.629999999983</v>
      </c>
      <c r="C69" s="140">
        <v>51893.880000000012</v>
      </c>
      <c r="D69" s="247">
        <f t="shared" ref="D69:D95" si="33">B69/$B$96</f>
        <v>0.13597901499022128</v>
      </c>
      <c r="E69" s="215">
        <f t="shared" ref="E69:E95" si="34">C69/$C$96</f>
        <v>0.12903828040067758</v>
      </c>
      <c r="F69" s="52">
        <f t="shared" si="29"/>
        <v>8.4190574425542248E-3</v>
      </c>
      <c r="H69" s="19">
        <v>15838.504999999997</v>
      </c>
      <c r="I69" s="140">
        <v>15836.578999999998</v>
      </c>
      <c r="J69" s="214">
        <f t="shared" ref="J69:J96" si="35">H69/$H$96</f>
        <v>0.17291985806612384</v>
      </c>
      <c r="K69" s="215">
        <f t="shared" ref="K69:K96" si="36">I69/$I$96</f>
        <v>0.16947820109084055</v>
      </c>
      <c r="L69" s="52">
        <f t="shared" si="30"/>
        <v>-1.2160238608375452E-4</v>
      </c>
      <c r="N69" s="40">
        <f t="shared" si="31"/>
        <v>3.0777907305060204</v>
      </c>
      <c r="O69" s="143">
        <f t="shared" si="32"/>
        <v>3.0517238256225965</v>
      </c>
      <c r="P69" s="52">
        <f t="shared" si="8"/>
        <v>-8.4693558353586395E-3</v>
      </c>
    </row>
    <row r="70" spans="1:16" ht="20.100000000000001" customHeight="1" x14ac:dyDescent="0.25">
      <c r="A70" s="38" t="s">
        <v>169</v>
      </c>
      <c r="B70" s="19">
        <v>65482.81</v>
      </c>
      <c r="C70" s="140">
        <v>95364.85000000002</v>
      </c>
      <c r="D70" s="247">
        <f t="shared" si="33"/>
        <v>0.17303107254209316</v>
      </c>
      <c r="E70" s="215">
        <f t="shared" si="34"/>
        <v>0.23713232185892744</v>
      </c>
      <c r="F70" s="52">
        <f t="shared" si="29"/>
        <v>0.45633411272362967</v>
      </c>
      <c r="H70" s="19">
        <v>7341.7179999999989</v>
      </c>
      <c r="I70" s="140">
        <v>10666.793000000003</v>
      </c>
      <c r="J70" s="214">
        <f t="shared" si="35"/>
        <v>8.0154587476627792E-2</v>
      </c>
      <c r="K70" s="215">
        <f t="shared" si="36"/>
        <v>0.11415274025080614</v>
      </c>
      <c r="L70" s="52">
        <f t="shared" si="30"/>
        <v>0.45290148709062439</v>
      </c>
      <c r="N70" s="40">
        <f t="shared" si="31"/>
        <v>1.1211672193053412</v>
      </c>
      <c r="O70" s="143">
        <f t="shared" si="32"/>
        <v>1.1185245926565188</v>
      </c>
      <c r="P70" s="52">
        <f t="shared" si="8"/>
        <v>-2.357031674953674E-3</v>
      </c>
    </row>
    <row r="71" spans="1:16" ht="20.100000000000001" customHeight="1" x14ac:dyDescent="0.25">
      <c r="A71" s="38" t="s">
        <v>167</v>
      </c>
      <c r="B71" s="19">
        <v>34503.1</v>
      </c>
      <c r="C71" s="140">
        <v>33357.829999999994</v>
      </c>
      <c r="D71" s="247">
        <f t="shared" si="33"/>
        <v>9.1170620183023521E-2</v>
      </c>
      <c r="E71" s="215">
        <f t="shared" si="34"/>
        <v>8.294691052390249E-2</v>
      </c>
      <c r="F71" s="52">
        <f t="shared" si="29"/>
        <v>-3.319324930223673E-2</v>
      </c>
      <c r="H71" s="19">
        <v>9703.2569999999978</v>
      </c>
      <c r="I71" s="140">
        <v>9589.107</v>
      </c>
      <c r="J71" s="214">
        <f t="shared" si="35"/>
        <v>0.10593713379003401</v>
      </c>
      <c r="K71" s="215">
        <f t="shared" si="36"/>
        <v>0.10261967590523098</v>
      </c>
      <c r="L71" s="52">
        <f t="shared" si="30"/>
        <v>-1.176409117062424E-2</v>
      </c>
      <c r="N71" s="40">
        <f t="shared" si="31"/>
        <v>2.8122855627465353</v>
      </c>
      <c r="O71" s="143">
        <f t="shared" si="32"/>
        <v>2.8746195420985119</v>
      </c>
      <c r="P71" s="52">
        <f t="shared" si="8"/>
        <v>2.216488260569811E-2</v>
      </c>
    </row>
    <row r="72" spans="1:16" ht="20.100000000000001" customHeight="1" x14ac:dyDescent="0.25">
      <c r="A72" s="38" t="s">
        <v>170</v>
      </c>
      <c r="B72" s="19">
        <v>24470.05</v>
      </c>
      <c r="C72" s="140">
        <v>24108.670000000002</v>
      </c>
      <c r="D72" s="247">
        <f t="shared" si="33"/>
        <v>6.4659396819694306E-2</v>
      </c>
      <c r="E72" s="215">
        <f t="shared" si="34"/>
        <v>5.9948134915859118E-2</v>
      </c>
      <c r="F72" s="52">
        <f t="shared" si="29"/>
        <v>-1.4768257522971853E-2</v>
      </c>
      <c r="H72" s="19">
        <v>9000.6280000000006</v>
      </c>
      <c r="I72" s="140">
        <v>8695.8109999999997</v>
      </c>
      <c r="J72" s="214">
        <f t="shared" si="35"/>
        <v>9.8266049495579322E-2</v>
      </c>
      <c r="K72" s="215">
        <f t="shared" si="36"/>
        <v>9.3059896667452194E-2</v>
      </c>
      <c r="L72" s="52">
        <f t="shared" si="30"/>
        <v>-3.3866192447904848E-2</v>
      </c>
      <c r="N72" s="40">
        <f t="shared" si="31"/>
        <v>3.6782221532036101</v>
      </c>
      <c r="O72" s="143">
        <f t="shared" si="32"/>
        <v>3.606922737753679</v>
      </c>
      <c r="P72" s="52">
        <f t="shared" ref="P72:P80" si="37">(O72-N72)/N72</f>
        <v>-1.9384205869085881E-2</v>
      </c>
    </row>
    <row r="73" spans="1:16" ht="20.100000000000001" customHeight="1" x14ac:dyDescent="0.25">
      <c r="A73" s="38" t="s">
        <v>174</v>
      </c>
      <c r="B73" s="19">
        <v>18439.829999999994</v>
      </c>
      <c r="C73" s="140">
        <v>18665.749999999996</v>
      </c>
      <c r="D73" s="247">
        <f t="shared" si="33"/>
        <v>4.8725208377494257E-2</v>
      </c>
      <c r="E73" s="215">
        <f t="shared" si="34"/>
        <v>4.6413879293453225E-2</v>
      </c>
      <c r="F73" s="52">
        <f t="shared" si="29"/>
        <v>1.225173984792712E-2</v>
      </c>
      <c r="H73" s="19">
        <v>6139.5829999999969</v>
      </c>
      <c r="I73" s="140">
        <v>6572.6029999999992</v>
      </c>
      <c r="J73" s="214">
        <f t="shared" si="35"/>
        <v>6.7030052454141759E-2</v>
      </c>
      <c r="K73" s="215">
        <f t="shared" si="36"/>
        <v>7.033797721870752E-2</v>
      </c>
      <c r="L73" s="52">
        <f t="shared" si="30"/>
        <v>7.0529219981227145E-2</v>
      </c>
      <c r="N73" s="40">
        <f t="shared" si="31"/>
        <v>3.3295225606743655</v>
      </c>
      <c r="O73" s="143">
        <f t="shared" si="32"/>
        <v>3.5212102380027592</v>
      </c>
      <c r="P73" s="52">
        <f t="shared" si="37"/>
        <v>5.7572121478452788E-2</v>
      </c>
    </row>
    <row r="74" spans="1:16" ht="20.100000000000001" customHeight="1" x14ac:dyDescent="0.25">
      <c r="A74" s="38" t="s">
        <v>176</v>
      </c>
      <c r="B74" s="19">
        <v>39472.610000000008</v>
      </c>
      <c r="C74" s="140">
        <v>24876.600000000006</v>
      </c>
      <c r="D74" s="247">
        <f t="shared" si="33"/>
        <v>0.10430199993457448</v>
      </c>
      <c r="E74" s="215">
        <f t="shared" si="34"/>
        <v>6.1857654240066381E-2</v>
      </c>
      <c r="F74" s="52">
        <f t="shared" si="29"/>
        <v>-0.3697756494946749</v>
      </c>
      <c r="H74" s="19">
        <v>8082.5529999999999</v>
      </c>
      <c r="I74" s="140">
        <v>5027.6810000000014</v>
      </c>
      <c r="J74" s="214">
        <f t="shared" si="35"/>
        <v>8.8242792963851305E-2</v>
      </c>
      <c r="K74" s="215">
        <f t="shared" si="36"/>
        <v>5.380469680595782E-2</v>
      </c>
      <c r="L74" s="52">
        <f t="shared" si="30"/>
        <v>-0.37795879593984705</v>
      </c>
      <c r="N74" s="40">
        <f t="shared" si="31"/>
        <v>2.0476358163293478</v>
      </c>
      <c r="O74" s="143">
        <f t="shared" si="32"/>
        <v>2.0210482943810653</v>
      </c>
      <c r="P74" s="52">
        <f t="shared" si="37"/>
        <v>-1.2984497407329047E-2</v>
      </c>
    </row>
    <row r="75" spans="1:16" ht="20.100000000000001" customHeight="1" x14ac:dyDescent="0.25">
      <c r="A75" s="38" t="s">
        <v>181</v>
      </c>
      <c r="B75" s="19">
        <v>8968.2200000000012</v>
      </c>
      <c r="C75" s="140">
        <v>8570.6400000000031</v>
      </c>
      <c r="D75" s="247">
        <f t="shared" si="33"/>
        <v>2.369752802901175E-2</v>
      </c>
      <c r="E75" s="215">
        <f t="shared" si="34"/>
        <v>2.1311581395210059E-2</v>
      </c>
      <c r="F75" s="52">
        <f t="shared" si="29"/>
        <v>-4.4332097116261425E-2</v>
      </c>
      <c r="H75" s="19">
        <v>2574.5609999999992</v>
      </c>
      <c r="I75" s="140">
        <v>2690.1909999999989</v>
      </c>
      <c r="J75" s="214">
        <f t="shared" si="35"/>
        <v>2.810825407464769E-2</v>
      </c>
      <c r="K75" s="215">
        <f t="shared" si="36"/>
        <v>2.8789597252712806E-2</v>
      </c>
      <c r="L75" s="52">
        <f t="shared" si="30"/>
        <v>4.4912511298042537E-2</v>
      </c>
      <c r="N75" s="40">
        <f t="shared" si="31"/>
        <v>2.8707603069505421</v>
      </c>
      <c r="O75" s="143">
        <f t="shared" si="32"/>
        <v>3.1388449404011807</v>
      </c>
      <c r="P75" s="52">
        <f t="shared" si="37"/>
        <v>9.3384540952989148E-2</v>
      </c>
    </row>
    <row r="76" spans="1:16" ht="20.100000000000001" customHeight="1" x14ac:dyDescent="0.25">
      <c r="A76" s="38" t="s">
        <v>185</v>
      </c>
      <c r="B76" s="19">
        <v>18487.769999999997</v>
      </c>
      <c r="C76" s="140">
        <v>23053.26</v>
      </c>
      <c r="D76" s="247">
        <f t="shared" si="33"/>
        <v>4.8851884517654834E-2</v>
      </c>
      <c r="E76" s="215">
        <f t="shared" si="34"/>
        <v>5.7323773593913649E-2</v>
      </c>
      <c r="F76" s="52">
        <f t="shared" si="29"/>
        <v>0.24694649489906043</v>
      </c>
      <c r="H76" s="19">
        <v>1327.5549999999998</v>
      </c>
      <c r="I76" s="140">
        <v>1888.1460000000004</v>
      </c>
      <c r="J76" s="214">
        <f t="shared" si="35"/>
        <v>1.4493831467993542E-2</v>
      </c>
      <c r="K76" s="215">
        <f t="shared" si="36"/>
        <v>2.020635817097028E-2</v>
      </c>
      <c r="L76" s="52">
        <f t="shared" si="30"/>
        <v>0.4222732768133905</v>
      </c>
      <c r="N76" s="40">
        <f t="shared" si="31"/>
        <v>0.71807200111208658</v>
      </c>
      <c r="O76" s="143">
        <f t="shared" si="32"/>
        <v>0.81903643996554087</v>
      </c>
      <c r="P76" s="52">
        <f t="shared" si="37"/>
        <v>0.1406048957445625</v>
      </c>
    </row>
    <row r="77" spans="1:16" ht="20.100000000000001" customHeight="1" x14ac:dyDescent="0.25">
      <c r="A77" s="38" t="s">
        <v>183</v>
      </c>
      <c r="B77" s="19">
        <v>3855.3200000000011</v>
      </c>
      <c r="C77" s="140">
        <v>4605.079999999999</v>
      </c>
      <c r="D77" s="247">
        <f t="shared" si="33"/>
        <v>1.0187256084352257E-2</v>
      </c>
      <c r="E77" s="215">
        <f t="shared" si="34"/>
        <v>1.1450899495423199E-2</v>
      </c>
      <c r="F77" s="52">
        <f t="shared" si="29"/>
        <v>0.19447412925515853</v>
      </c>
      <c r="H77" s="19">
        <v>1358.2770000000003</v>
      </c>
      <c r="I77" s="140">
        <v>1561.095</v>
      </c>
      <c r="J77" s="214">
        <f t="shared" si="35"/>
        <v>1.4829244682782914E-2</v>
      </c>
      <c r="K77" s="215">
        <f t="shared" si="36"/>
        <v>1.6706358887983684E-2</v>
      </c>
      <c r="L77" s="52">
        <f t="shared" si="30"/>
        <v>0.14932005769073592</v>
      </c>
      <c r="N77" s="40">
        <f t="shared" si="31"/>
        <v>3.523123891142629</v>
      </c>
      <c r="O77" s="143">
        <f t="shared" si="32"/>
        <v>3.3899411085149449</v>
      </c>
      <c r="P77" s="52">
        <f t="shared" si="37"/>
        <v>-3.7802469269535094E-2</v>
      </c>
    </row>
    <row r="78" spans="1:16" ht="20.100000000000001" customHeight="1" x14ac:dyDescent="0.25">
      <c r="A78" s="38" t="s">
        <v>180</v>
      </c>
      <c r="B78" s="19">
        <v>559.27</v>
      </c>
      <c r="C78" s="140">
        <v>678.42</v>
      </c>
      <c r="D78" s="247">
        <f t="shared" si="33"/>
        <v>1.4778090301961146E-3</v>
      </c>
      <c r="E78" s="215">
        <f t="shared" si="34"/>
        <v>1.6869455548405255E-3</v>
      </c>
      <c r="F78" s="52">
        <f t="shared" si="29"/>
        <v>0.21304557727037027</v>
      </c>
      <c r="H78" s="19">
        <v>1108.2190000000001</v>
      </c>
      <c r="I78" s="140">
        <v>1364.6660000000002</v>
      </c>
      <c r="J78" s="214">
        <f t="shared" si="35"/>
        <v>1.2099189423887024E-2</v>
      </c>
      <c r="K78" s="215">
        <f t="shared" si="36"/>
        <v>1.4604236102369904E-2</v>
      </c>
      <c r="L78" s="52">
        <f t="shared" si="30"/>
        <v>0.23140462309345003</v>
      </c>
      <c r="N78" s="40">
        <f t="shared" si="31"/>
        <v>19.815455862105964</v>
      </c>
      <c r="O78" s="143">
        <f t="shared" si="32"/>
        <v>20.115356268977923</v>
      </c>
      <c r="P78" s="52">
        <f t="shared" si="37"/>
        <v>1.5134671084982359E-2</v>
      </c>
    </row>
    <row r="79" spans="1:16" ht="20.100000000000001" customHeight="1" x14ac:dyDescent="0.25">
      <c r="A79" s="38" t="s">
        <v>186</v>
      </c>
      <c r="B79" s="19">
        <v>7331.28</v>
      </c>
      <c r="C79" s="140">
        <v>11823.520000000002</v>
      </c>
      <c r="D79" s="247">
        <f t="shared" si="33"/>
        <v>1.9372095386657913E-2</v>
      </c>
      <c r="E79" s="215">
        <f t="shared" si="34"/>
        <v>2.9400127511818721E-2</v>
      </c>
      <c r="F79" s="52">
        <f t="shared" si="29"/>
        <v>0.61274975174867186</v>
      </c>
      <c r="H79" s="19">
        <v>860.46699999999976</v>
      </c>
      <c r="I79" s="140">
        <v>1308.6679999999999</v>
      </c>
      <c r="J79" s="214">
        <f t="shared" si="35"/>
        <v>9.3943103538233798E-3</v>
      </c>
      <c r="K79" s="215">
        <f t="shared" si="36"/>
        <v>1.400496271733612E-2</v>
      </c>
      <c r="L79" s="52">
        <f t="shared" si="30"/>
        <v>0.52088110293596412</v>
      </c>
      <c r="N79" s="40">
        <f t="shared" si="31"/>
        <v>1.1736927248720548</v>
      </c>
      <c r="O79" s="143">
        <f t="shared" si="32"/>
        <v>1.1068345129030945</v>
      </c>
      <c r="P79" s="52">
        <f t="shared" si="37"/>
        <v>-5.6963982609884979E-2</v>
      </c>
    </row>
    <row r="80" spans="1:16" ht="20.100000000000001" customHeight="1" x14ac:dyDescent="0.25">
      <c r="A80" s="38" t="s">
        <v>188</v>
      </c>
      <c r="B80" s="19">
        <v>5066.32</v>
      </c>
      <c r="C80" s="140">
        <v>2869.71</v>
      </c>
      <c r="D80" s="247">
        <f t="shared" si="33"/>
        <v>1.3387189453865181E-2</v>
      </c>
      <c r="E80" s="215">
        <f t="shared" si="34"/>
        <v>7.1357632855478985E-3</v>
      </c>
      <c r="F80" s="52">
        <f t="shared" si="29"/>
        <v>-0.43357111276034671</v>
      </c>
      <c r="H80" s="19">
        <v>1803.3889999999999</v>
      </c>
      <c r="I80" s="140">
        <v>1148.3790000000001</v>
      </c>
      <c r="J80" s="214">
        <f t="shared" si="35"/>
        <v>1.9688838682565626E-2</v>
      </c>
      <c r="K80" s="215">
        <f t="shared" si="36"/>
        <v>1.2289599104105656E-2</v>
      </c>
      <c r="L80" s="52">
        <f t="shared" si="30"/>
        <v>-0.36321059959886626</v>
      </c>
      <c r="N80" s="40">
        <f t="shared" si="31"/>
        <v>3.5595639438487896</v>
      </c>
      <c r="O80" s="143">
        <f t="shared" si="32"/>
        <v>4.0017249129703005</v>
      </c>
      <c r="P80" s="52">
        <f t="shared" si="37"/>
        <v>0.12421773455863895</v>
      </c>
    </row>
    <row r="81" spans="1:16" ht="20.100000000000001" customHeight="1" x14ac:dyDescent="0.25">
      <c r="A81" s="38" t="s">
        <v>187</v>
      </c>
      <c r="B81" s="19">
        <v>3338.0099999999998</v>
      </c>
      <c r="C81" s="140">
        <v>5431.91</v>
      </c>
      <c r="D81" s="247">
        <f t="shared" si="33"/>
        <v>8.8203217066621358E-3</v>
      </c>
      <c r="E81" s="215">
        <f t="shared" si="34"/>
        <v>1.3506878377397188E-2</v>
      </c>
      <c r="F81" s="52">
        <f t="shared" ref="F81:F83" si="38">(C81-B81)/B81</f>
        <v>0.62728991225310893</v>
      </c>
      <c r="H81" s="19">
        <v>729.93899999999996</v>
      </c>
      <c r="I81" s="140">
        <v>1147.212</v>
      </c>
      <c r="J81" s="214">
        <f t="shared" si="35"/>
        <v>7.9692463573379172E-3</v>
      </c>
      <c r="K81" s="215">
        <f t="shared" si="36"/>
        <v>1.2277110228782707E-2</v>
      </c>
      <c r="L81" s="52">
        <f t="shared" ref="L81:L87" si="39">(I81-H81)/H81</f>
        <v>0.571654617714631</v>
      </c>
      <c r="N81" s="40">
        <f t="shared" si="31"/>
        <v>2.1867489911653952</v>
      </c>
      <c r="O81" s="143">
        <f t="shared" si="32"/>
        <v>2.1119863915271058</v>
      </c>
      <c r="P81" s="52">
        <f t="shared" ref="P81:P83" si="40">(O81-N81)/N81</f>
        <v>-3.4188926090893426E-2</v>
      </c>
    </row>
    <row r="82" spans="1:16" ht="20.100000000000001" customHeight="1" x14ac:dyDescent="0.25">
      <c r="A82" s="38" t="s">
        <v>200</v>
      </c>
      <c r="B82" s="19">
        <v>3155.0400000000009</v>
      </c>
      <c r="C82" s="140">
        <v>2742.3800000000006</v>
      </c>
      <c r="D82" s="247">
        <f t="shared" si="33"/>
        <v>8.3368437474385382E-3</v>
      </c>
      <c r="E82" s="215">
        <f t="shared" si="34"/>
        <v>6.8191470632993747E-3</v>
      </c>
      <c r="F82" s="52">
        <f t="shared" si="38"/>
        <v>-0.13079390435620475</v>
      </c>
      <c r="H82" s="19">
        <v>1156.7770000000003</v>
      </c>
      <c r="I82" s="140">
        <v>1064.559</v>
      </c>
      <c r="J82" s="214">
        <f t="shared" si="35"/>
        <v>1.262933052419762E-2</v>
      </c>
      <c r="K82" s="215">
        <f t="shared" si="36"/>
        <v>1.1392583226154093E-2</v>
      </c>
      <c r="L82" s="52">
        <f t="shared" si="39"/>
        <v>-7.9719773128269569E-2</v>
      </c>
      <c r="N82" s="40">
        <f t="shared" si="31"/>
        <v>3.6664416299000964</v>
      </c>
      <c r="O82" s="143">
        <f t="shared" si="32"/>
        <v>3.8818799728702795</v>
      </c>
      <c r="P82" s="52">
        <f t="shared" si="40"/>
        <v>5.8759518006032851E-2</v>
      </c>
    </row>
    <row r="83" spans="1:16" ht="20.100000000000001" customHeight="1" x14ac:dyDescent="0.25">
      <c r="A83" s="38" t="s">
        <v>203</v>
      </c>
      <c r="B83" s="19">
        <v>1785.7499999999998</v>
      </c>
      <c r="C83" s="140">
        <v>2749.97</v>
      </c>
      <c r="D83" s="247">
        <f t="shared" si="33"/>
        <v>4.7186465851426166E-3</v>
      </c>
      <c r="E83" s="215">
        <f t="shared" si="34"/>
        <v>6.838020204953864E-3</v>
      </c>
      <c r="F83" s="52">
        <f t="shared" si="38"/>
        <v>0.53995240095198105</v>
      </c>
      <c r="H83" s="19">
        <v>531.12500000000011</v>
      </c>
      <c r="I83" s="140">
        <v>801.14699999999982</v>
      </c>
      <c r="J83" s="214">
        <f t="shared" si="35"/>
        <v>5.7986571090750082E-3</v>
      </c>
      <c r="K83" s="215">
        <f t="shared" si="36"/>
        <v>8.5736289617425344E-3</v>
      </c>
      <c r="L83" s="52">
        <f t="shared" si="39"/>
        <v>0.50839632854789296</v>
      </c>
      <c r="N83" s="40">
        <f t="shared" si="31"/>
        <v>2.9742405151896971</v>
      </c>
      <c r="O83" s="143">
        <f t="shared" si="32"/>
        <v>2.9132935995665403</v>
      </c>
      <c r="P83" s="52">
        <f t="shared" si="40"/>
        <v>-2.049158947028519E-2</v>
      </c>
    </row>
    <row r="84" spans="1:16" ht="20.100000000000001" customHeight="1" x14ac:dyDescent="0.25">
      <c r="A84" s="38" t="s">
        <v>205</v>
      </c>
      <c r="B84" s="19">
        <v>8979.58</v>
      </c>
      <c r="C84" s="140">
        <v>10484.44</v>
      </c>
      <c r="D84" s="247">
        <f t="shared" si="33"/>
        <v>2.3727545570776953E-2</v>
      </c>
      <c r="E84" s="215">
        <f t="shared" si="34"/>
        <v>2.6070398061661216E-2</v>
      </c>
      <c r="F84" s="52">
        <f t="shared" ref="F84:F87" si="41">(C84-B84)/B84</f>
        <v>0.16758690272819002</v>
      </c>
      <c r="H84" s="19">
        <v>497.02800000000002</v>
      </c>
      <c r="I84" s="140">
        <v>744.97100000000034</v>
      </c>
      <c r="J84" s="214">
        <f t="shared" si="35"/>
        <v>5.4263966968403536E-3</v>
      </c>
      <c r="K84" s="215">
        <f t="shared" si="36"/>
        <v>7.9724506754169991E-3</v>
      </c>
      <c r="L84" s="52">
        <f t="shared" ref="L84:L85" si="42">(I84-H84)/H84</f>
        <v>0.49885117136257978</v>
      </c>
      <c r="N84" s="40">
        <f t="shared" si="31"/>
        <v>0.55350918417119732</v>
      </c>
      <c r="O84" s="143">
        <f t="shared" si="32"/>
        <v>0.71054915665500529</v>
      </c>
      <c r="P84" s="52">
        <f t="shared" ref="P84:P86" si="43">(O84-N84)/N84</f>
        <v>0.28371701314939046</v>
      </c>
    </row>
    <row r="85" spans="1:16" ht="20.100000000000001" customHeight="1" x14ac:dyDescent="0.25">
      <c r="A85" s="38" t="s">
        <v>207</v>
      </c>
      <c r="B85" s="19">
        <v>2657.54</v>
      </c>
      <c r="C85" s="140">
        <v>2790.71</v>
      </c>
      <c r="D85" s="247">
        <f t="shared" si="33"/>
        <v>7.0222551005907387E-3</v>
      </c>
      <c r="E85" s="215">
        <f t="shared" si="34"/>
        <v>6.9393234712257943E-3</v>
      </c>
      <c r="F85" s="52">
        <f t="shared" si="41"/>
        <v>5.0110252338628987E-2</v>
      </c>
      <c r="H85" s="19">
        <v>625.57300000000009</v>
      </c>
      <c r="I85" s="140">
        <v>611.82899999999995</v>
      </c>
      <c r="J85" s="214">
        <f t="shared" si="35"/>
        <v>6.8298109177601877E-3</v>
      </c>
      <c r="K85" s="215">
        <f t="shared" si="36"/>
        <v>6.5476059125653269E-3</v>
      </c>
      <c r="L85" s="52">
        <f t="shared" si="42"/>
        <v>-2.1970257667770412E-2</v>
      </c>
      <c r="N85" s="40">
        <f t="shared" si="31"/>
        <v>2.3539551615403722</v>
      </c>
      <c r="O85" s="143">
        <f t="shared" si="32"/>
        <v>2.1923775669990788</v>
      </c>
      <c r="P85" s="52">
        <f t="shared" si="43"/>
        <v>-6.8640897320899202E-2</v>
      </c>
    </row>
    <row r="86" spans="1:16" ht="20.100000000000001" customHeight="1" x14ac:dyDescent="0.25">
      <c r="A86" s="38" t="s">
        <v>204</v>
      </c>
      <c r="B86" s="19">
        <v>2340.7399999999998</v>
      </c>
      <c r="C86" s="140">
        <v>2458.85</v>
      </c>
      <c r="D86" s="247">
        <f t="shared" si="33"/>
        <v>6.1851461893919811E-3</v>
      </c>
      <c r="E86" s="215">
        <f t="shared" si="34"/>
        <v>6.1141270562772715E-3</v>
      </c>
      <c r="F86" s="52">
        <f t="shared" si="41"/>
        <v>5.0458402043798173E-2</v>
      </c>
      <c r="H86" s="19">
        <v>566.57499999999993</v>
      </c>
      <c r="I86" s="140">
        <v>605.39499999999998</v>
      </c>
      <c r="J86" s="214">
        <f t="shared" si="35"/>
        <v>6.1856891533521707E-3</v>
      </c>
      <c r="K86" s="215">
        <f t="shared" si="36"/>
        <v>6.4787512220530353E-3</v>
      </c>
      <c r="L86" s="52">
        <f t="shared" si="39"/>
        <v>6.8516965979790942E-2</v>
      </c>
      <c r="N86" s="40">
        <f t="shared" si="31"/>
        <v>2.4204952280048189</v>
      </c>
      <c r="O86" s="143">
        <f t="shared" si="32"/>
        <v>2.4621062691908819</v>
      </c>
      <c r="P86" s="52">
        <f t="shared" si="43"/>
        <v>1.7191127131600453E-2</v>
      </c>
    </row>
    <row r="87" spans="1:16" ht="20.100000000000001" customHeight="1" x14ac:dyDescent="0.25">
      <c r="A87" s="38" t="s">
        <v>208</v>
      </c>
      <c r="B87" s="19">
        <v>2563.11</v>
      </c>
      <c r="C87" s="140">
        <v>1747.3500000000001</v>
      </c>
      <c r="D87" s="247">
        <f t="shared" si="33"/>
        <v>6.7727342846674475E-3</v>
      </c>
      <c r="E87" s="215">
        <f t="shared" si="34"/>
        <v>4.3449254374142753E-3</v>
      </c>
      <c r="F87" s="52">
        <f t="shared" si="41"/>
        <v>-0.31826960216299727</v>
      </c>
      <c r="H87" s="19">
        <v>591.53600000000006</v>
      </c>
      <c r="I87" s="140">
        <v>467.55700000000002</v>
      </c>
      <c r="J87" s="214">
        <f t="shared" si="35"/>
        <v>6.4582055668134502E-3</v>
      </c>
      <c r="K87" s="215">
        <f t="shared" si="36"/>
        <v>5.0036513105153682E-3</v>
      </c>
      <c r="L87" s="52">
        <f t="shared" si="39"/>
        <v>-0.20958825836466424</v>
      </c>
      <c r="N87" s="40">
        <f t="shared" ref="N87" si="44">(H87/B87)*10</f>
        <v>2.3078837818119395</v>
      </c>
      <c r="O87" s="143">
        <f t="shared" ref="O87" si="45">(I87/C87)*10</f>
        <v>2.6758062208487137</v>
      </c>
      <c r="P87" s="52">
        <f t="shared" ref="P87" si="46">(O87-N87)/N87</f>
        <v>0.15941982951494854</v>
      </c>
    </row>
    <row r="88" spans="1:16" ht="20.100000000000001" customHeight="1" x14ac:dyDescent="0.25">
      <c r="A88" s="38" t="s">
        <v>206</v>
      </c>
      <c r="B88" s="19">
        <v>339.21</v>
      </c>
      <c r="C88" s="140">
        <v>1448.3000000000002</v>
      </c>
      <c r="D88" s="247">
        <f t="shared" si="33"/>
        <v>8.9632485406480596E-4</v>
      </c>
      <c r="E88" s="215">
        <f t="shared" si="34"/>
        <v>3.6013137099076293E-3</v>
      </c>
      <c r="F88" s="52">
        <f t="shared" ref="F88:F94" si="47">(C88-B88)/B88</f>
        <v>3.2696264850682475</v>
      </c>
      <c r="H88" s="19">
        <v>121.43299999999999</v>
      </c>
      <c r="I88" s="140">
        <v>466.95900000000006</v>
      </c>
      <c r="J88" s="214">
        <f t="shared" si="35"/>
        <v>1.3257676229254983E-3</v>
      </c>
      <c r="K88" s="215">
        <f t="shared" si="36"/>
        <v>4.9972516983104644E-3</v>
      </c>
      <c r="L88" s="52">
        <f t="shared" ref="L88:L94" si="48">(I88-H88)/H88</f>
        <v>2.8454044617196321</v>
      </c>
      <c r="N88" s="40">
        <f t="shared" si="31"/>
        <v>3.5798767725008105</v>
      </c>
      <c r="O88" s="143">
        <f t="shared" si="32"/>
        <v>3.2241869778360837</v>
      </c>
      <c r="P88" s="52">
        <f t="shared" ref="P88:P93" si="49">(O88-N88)/N88</f>
        <v>-9.9358111261536805E-2</v>
      </c>
    </row>
    <row r="89" spans="1:16" ht="20.100000000000001" customHeight="1" x14ac:dyDescent="0.25">
      <c r="A89" s="38" t="s">
        <v>209</v>
      </c>
      <c r="B89" s="19">
        <v>936.88000000000011</v>
      </c>
      <c r="C89" s="140">
        <v>1654.8999999999999</v>
      </c>
      <c r="D89" s="247">
        <f t="shared" si="33"/>
        <v>2.4756016310728914E-3</v>
      </c>
      <c r="E89" s="215">
        <f t="shared" si="34"/>
        <v>4.1150411230588511E-3</v>
      </c>
      <c r="F89" s="52">
        <f t="shared" si="47"/>
        <v>0.76639484245581047</v>
      </c>
      <c r="H89" s="19">
        <v>209.78200000000004</v>
      </c>
      <c r="I89" s="140">
        <v>325.88600000000002</v>
      </c>
      <c r="J89" s="214">
        <f t="shared" si="35"/>
        <v>2.2903344516939953E-3</v>
      </c>
      <c r="K89" s="215">
        <f t="shared" si="36"/>
        <v>3.487531811048944E-3</v>
      </c>
      <c r="L89" s="52">
        <f t="shared" si="48"/>
        <v>0.553450725038373</v>
      </c>
      <c r="N89" s="40">
        <f t="shared" si="31"/>
        <v>2.2391554948339172</v>
      </c>
      <c r="O89" s="143">
        <f t="shared" si="32"/>
        <v>1.9692186839083936</v>
      </c>
      <c r="P89" s="52">
        <f t="shared" si="49"/>
        <v>-0.12055295469578156</v>
      </c>
    </row>
    <row r="90" spans="1:16" ht="20.100000000000001" customHeight="1" x14ac:dyDescent="0.25">
      <c r="A90" s="38" t="s">
        <v>211</v>
      </c>
      <c r="B90" s="19">
        <v>70.16</v>
      </c>
      <c r="C90" s="140">
        <v>51.54</v>
      </c>
      <c r="D90" s="247">
        <f t="shared" si="33"/>
        <v>1.8539002907103796E-4</v>
      </c>
      <c r="E90" s="215">
        <f t="shared" si="34"/>
        <v>1.2815832949571165E-4</v>
      </c>
      <c r="F90" s="52">
        <f t="shared" si="47"/>
        <v>-0.26539338654503991</v>
      </c>
      <c r="H90" s="19">
        <v>100.247</v>
      </c>
      <c r="I90" s="140">
        <v>283.99900000000002</v>
      </c>
      <c r="J90" s="214">
        <f t="shared" si="35"/>
        <v>1.0944654821622823E-3</v>
      </c>
      <c r="K90" s="215">
        <f t="shared" si="36"/>
        <v>3.0392700110041214E-3</v>
      </c>
      <c r="L90" s="52">
        <f t="shared" si="48"/>
        <v>1.8329925085039953</v>
      </c>
      <c r="N90" s="40">
        <f t="shared" si="31"/>
        <v>14.288340935005701</v>
      </c>
      <c r="O90" s="143">
        <f t="shared" si="32"/>
        <v>55.102638727202176</v>
      </c>
      <c r="P90" s="52">
        <f t="shared" si="49"/>
        <v>2.856475638273968</v>
      </c>
    </row>
    <row r="91" spans="1:16" ht="20.100000000000001" customHeight="1" x14ac:dyDescent="0.25">
      <c r="A91" s="38" t="s">
        <v>210</v>
      </c>
      <c r="B91" s="19">
        <v>577</v>
      </c>
      <c r="C91" s="140">
        <v>425.55999999999995</v>
      </c>
      <c r="D91" s="247">
        <f t="shared" si="33"/>
        <v>1.5246585914194541E-3</v>
      </c>
      <c r="E91" s="215">
        <f t="shared" si="34"/>
        <v>1.0581889542141064E-3</v>
      </c>
      <c r="F91" s="52">
        <f t="shared" si="47"/>
        <v>-0.26246100519930687</v>
      </c>
      <c r="H91" s="19">
        <v>202.66199999999998</v>
      </c>
      <c r="I91" s="140">
        <v>215.41900000000007</v>
      </c>
      <c r="J91" s="214">
        <f t="shared" si="35"/>
        <v>2.2126005121946039E-3</v>
      </c>
      <c r="K91" s="215">
        <f t="shared" si="36"/>
        <v>2.3053479290437535E-3</v>
      </c>
      <c r="L91" s="52">
        <f t="shared" si="48"/>
        <v>6.294717312569742E-2</v>
      </c>
      <c r="N91" s="40">
        <f t="shared" si="31"/>
        <v>3.5123396880415942</v>
      </c>
      <c r="O91" s="143">
        <f t="shared" si="32"/>
        <v>5.0620124071811281</v>
      </c>
      <c r="P91" s="52">
        <f t="shared" si="49"/>
        <v>0.44120809966521157</v>
      </c>
    </row>
    <row r="92" spans="1:16" ht="20.100000000000001" customHeight="1" x14ac:dyDescent="0.25">
      <c r="A92" s="38" t="s">
        <v>202</v>
      </c>
      <c r="B92" s="19">
        <v>567.53999999999985</v>
      </c>
      <c r="C92" s="140">
        <v>696.38999999999987</v>
      </c>
      <c r="D92" s="247">
        <f t="shared" si="33"/>
        <v>1.4996615892100464E-3</v>
      </c>
      <c r="E92" s="215">
        <f t="shared" si="34"/>
        <v>1.7316293961489836E-3</v>
      </c>
      <c r="F92" s="52">
        <f t="shared" si="47"/>
        <v>0.22703245586214196</v>
      </c>
      <c r="H92" s="19">
        <v>233.98800000000003</v>
      </c>
      <c r="I92" s="140">
        <v>190.34500000000008</v>
      </c>
      <c r="J92" s="214">
        <f t="shared" si="35"/>
        <v>2.554608010615661E-3</v>
      </c>
      <c r="K92" s="215">
        <f t="shared" si="36"/>
        <v>2.0370136875291099E-3</v>
      </c>
      <c r="L92" s="52">
        <f t="shared" si="48"/>
        <v>-0.1865181120399334</v>
      </c>
      <c r="N92" s="40">
        <f t="shared" si="31"/>
        <v>4.1228459668041033</v>
      </c>
      <c r="O92" s="143">
        <f t="shared" si="32"/>
        <v>2.733310357701864</v>
      </c>
      <c r="P92" s="52">
        <f t="shared" si="49"/>
        <v>-0.33703311263393193</v>
      </c>
    </row>
    <row r="93" spans="1:16" ht="20.100000000000001" customHeight="1" x14ac:dyDescent="0.25">
      <c r="A93" s="38" t="s">
        <v>201</v>
      </c>
      <c r="B93" s="19">
        <v>500.71999999999986</v>
      </c>
      <c r="C93" s="140">
        <v>534.36999999999989</v>
      </c>
      <c r="D93" s="247">
        <f t="shared" si="33"/>
        <v>1.3230971402002579E-3</v>
      </c>
      <c r="E93" s="215">
        <f t="shared" si="34"/>
        <v>1.3287537161937024E-3</v>
      </c>
      <c r="F93" s="52">
        <f t="shared" si="47"/>
        <v>6.7203227352612332E-2</v>
      </c>
      <c r="H93" s="19">
        <v>179.08799999999999</v>
      </c>
      <c r="I93" s="140">
        <v>179.22599999999997</v>
      </c>
      <c r="J93" s="214">
        <f t="shared" si="35"/>
        <v>1.9552269321723224E-3</v>
      </c>
      <c r="K93" s="215">
        <f t="shared" si="36"/>
        <v>1.91802156694997E-3</v>
      </c>
      <c r="L93" s="52">
        <f t="shared" si="48"/>
        <v>7.7057089252198258E-4</v>
      </c>
      <c r="N93" s="40">
        <f t="shared" si="31"/>
        <v>3.5766096820578372</v>
      </c>
      <c r="O93" s="143">
        <f t="shared" si="32"/>
        <v>3.3539682242640865</v>
      </c>
      <c r="P93" s="52">
        <f t="shared" si="49"/>
        <v>-6.2249302435945945E-2</v>
      </c>
    </row>
    <row r="94" spans="1:16" ht="20.100000000000001" customHeight="1" x14ac:dyDescent="0.25">
      <c r="A94" s="38" t="s">
        <v>215</v>
      </c>
      <c r="B94" s="19">
        <v>400.67000000000007</v>
      </c>
      <c r="C94" s="140">
        <v>678.67000000000007</v>
      </c>
      <c r="D94" s="247">
        <f t="shared" si="33"/>
        <v>1.0587260967487571E-3</v>
      </c>
      <c r="E94" s="215">
        <f t="shared" si="34"/>
        <v>1.6875671998225579E-3</v>
      </c>
      <c r="F94" s="52">
        <f t="shared" si="47"/>
        <v>0.6938378216487382</v>
      </c>
      <c r="H94" s="19">
        <v>83.79000000000002</v>
      </c>
      <c r="I94" s="140">
        <v>166.32300000000001</v>
      </c>
      <c r="J94" s="214">
        <f t="shared" si="35"/>
        <v>9.1479308857499641E-4</v>
      </c>
      <c r="K94" s="215">
        <f t="shared" si="36"/>
        <v>1.7799376266826239E-3</v>
      </c>
      <c r="L94" s="52">
        <f t="shared" si="48"/>
        <v>0.98499820981023944</v>
      </c>
      <c r="N94" s="40">
        <f t="shared" ref="N94" si="50">(H94/B94)*10</f>
        <v>2.0912471610053163</v>
      </c>
      <c r="O94" s="143">
        <f t="shared" ref="O94" si="51">(I94/C94)*10</f>
        <v>2.4507197901778479</v>
      </c>
      <c r="P94" s="52">
        <f t="shared" ref="P94" si="52">(O94-N94)/N94</f>
        <v>0.1718938994278055</v>
      </c>
    </row>
    <row r="95" spans="1:16" ht="20.100000000000001" customHeight="1" thickBot="1" x14ac:dyDescent="0.3">
      <c r="A95" s="8" t="s">
        <v>17</v>
      </c>
      <c r="B95" s="19">
        <f>B96-SUM(B68:B94)</f>
        <v>13795.469999999972</v>
      </c>
      <c r="C95" s="140">
        <f>C96-SUM(C68:C94)</f>
        <v>12943.320000000007</v>
      </c>
      <c r="D95" s="247">
        <f t="shared" si="33"/>
        <v>3.6453001487295141E-2</v>
      </c>
      <c r="E95" s="215">
        <f t="shared" si="34"/>
        <v>3.2184599715336347E-2</v>
      </c>
      <c r="F95" s="52">
        <f>(C95-B95)/B95</f>
        <v>-6.1770276764761677E-2</v>
      </c>
      <c r="H95" s="19">
        <f>H96-SUM(H68:H94)</f>
        <v>3573.5540000000328</v>
      </c>
      <c r="I95" s="140">
        <f>I96-SUM(I68:I94)</f>
        <v>3102.2750000000524</v>
      </c>
      <c r="J95" s="214">
        <f t="shared" si="35"/>
        <v>3.9014948094636133E-2</v>
      </c>
      <c r="K95" s="215">
        <f t="shared" si="36"/>
        <v>3.3199593566836397E-2</v>
      </c>
      <c r="L95" s="52">
        <f>(I95-H95)/H95</f>
        <v>-0.13187963579114129</v>
      </c>
      <c r="N95" s="40">
        <f t="shared" si="31"/>
        <v>2.5903822051731762</v>
      </c>
      <c r="O95" s="143">
        <f t="shared" si="32"/>
        <v>2.3968155001962792</v>
      </c>
      <c r="P95" s="52">
        <f>(O95-N95)/N95</f>
        <v>-7.4725152369534739E-2</v>
      </c>
    </row>
    <row r="96" spans="1:16" ht="26.25" customHeight="1" thickBot="1" x14ac:dyDescent="0.3">
      <c r="A96" s="12" t="s">
        <v>18</v>
      </c>
      <c r="B96" s="17">
        <v>378445.37999999995</v>
      </c>
      <c r="C96" s="145">
        <v>402158.8</v>
      </c>
      <c r="D96" s="243">
        <f>SUM(D68:D95)</f>
        <v>1</v>
      </c>
      <c r="E96" s="244">
        <f>SUM(E68:E95)</f>
        <v>1</v>
      </c>
      <c r="F96" s="57">
        <f>(C96-B96)/B96</f>
        <v>6.2660085849112618E-2</v>
      </c>
      <c r="G96" s="1"/>
      <c r="H96" s="17">
        <v>91594.483000000022</v>
      </c>
      <c r="I96" s="145">
        <v>93443.16200000004</v>
      </c>
      <c r="J96" s="255">
        <f t="shared" si="35"/>
        <v>1</v>
      </c>
      <c r="K96" s="244">
        <f t="shared" si="36"/>
        <v>1</v>
      </c>
      <c r="L96" s="57">
        <f>(I96-H96)/H96</f>
        <v>2.0183300778061249E-2</v>
      </c>
      <c r="M96" s="1"/>
      <c r="N96" s="37">
        <f t="shared" si="31"/>
        <v>2.4202827631295181</v>
      </c>
      <c r="O96" s="150">
        <f t="shared" si="32"/>
        <v>2.3235389105000324</v>
      </c>
      <c r="P96" s="57">
        <f>(O96-N96)/N96</f>
        <v>-3.9972128093162224E-2</v>
      </c>
    </row>
  </sheetData>
  <mergeCells count="33"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H11" sqref="H11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133</v>
      </c>
      <c r="B1" s="4"/>
    </row>
    <row r="3" spans="1:19" ht="15.75" thickBot="1" x14ac:dyDescent="0.3"/>
    <row r="4" spans="1:19" x14ac:dyDescent="0.25">
      <c r="A4" s="348" t="s">
        <v>16</v>
      </c>
      <c r="B4" s="336"/>
      <c r="C4" s="336"/>
      <c r="D4" s="336"/>
      <c r="E4" s="363" t="s">
        <v>1</v>
      </c>
      <c r="F4" s="364"/>
      <c r="G4" s="361" t="s">
        <v>104</v>
      </c>
      <c r="H4" s="361"/>
      <c r="I4" s="130" t="s">
        <v>0</v>
      </c>
      <c r="K4" s="365" t="s">
        <v>19</v>
      </c>
      <c r="L4" s="364"/>
      <c r="M4" s="361" t="s">
        <v>104</v>
      </c>
      <c r="N4" s="361"/>
      <c r="O4" s="130" t="s">
        <v>0</v>
      </c>
      <c r="Q4" s="371" t="s">
        <v>22</v>
      </c>
      <c r="R4" s="361"/>
      <c r="S4" s="130" t="s">
        <v>0</v>
      </c>
    </row>
    <row r="5" spans="1:19" x14ac:dyDescent="0.25">
      <c r="A5" s="362"/>
      <c r="B5" s="337"/>
      <c r="C5" s="337"/>
      <c r="D5" s="337"/>
      <c r="E5" s="366" t="s">
        <v>154</v>
      </c>
      <c r="F5" s="367"/>
      <c r="G5" s="368" t="str">
        <f>E5</f>
        <v>jan-mar</v>
      </c>
      <c r="H5" s="368"/>
      <c r="I5" s="131" t="s">
        <v>153</v>
      </c>
      <c r="K5" s="369" t="str">
        <f>E5</f>
        <v>jan-mar</v>
      </c>
      <c r="L5" s="367"/>
      <c r="M5" s="357" t="str">
        <f>E5</f>
        <v>jan-mar</v>
      </c>
      <c r="N5" s="358"/>
      <c r="O5" s="131" t="str">
        <f>I5</f>
        <v>2025/2024</v>
      </c>
      <c r="Q5" s="369" t="str">
        <f>E5</f>
        <v>jan-mar</v>
      </c>
      <c r="R5" s="367"/>
      <c r="S5" s="131" t="str">
        <f>O5</f>
        <v>2025/2024</v>
      </c>
    </row>
    <row r="6" spans="1:19" ht="15.75" thickBot="1" x14ac:dyDescent="0.3">
      <c r="A6" s="349"/>
      <c r="B6" s="372"/>
      <c r="C6" s="372"/>
      <c r="D6" s="372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150657.66999999998</v>
      </c>
      <c r="F7" s="145">
        <v>145012.66000000003</v>
      </c>
      <c r="G7" s="243">
        <f>E7/E15</f>
        <v>0.40057144929502231</v>
      </c>
      <c r="H7" s="244">
        <f>F7/F15</f>
        <v>0.40005508691431158</v>
      </c>
      <c r="I7" s="164">
        <f t="shared" ref="I7:I18" si="0">(F7-E7)/E7</f>
        <v>-3.7469117901531013E-2</v>
      </c>
      <c r="J7" s="1"/>
      <c r="K7" s="17">
        <v>38140.213999999993</v>
      </c>
      <c r="L7" s="145">
        <v>37086.869999999966</v>
      </c>
      <c r="M7" s="243">
        <f>K7/K15</f>
        <v>0.35037638793147324</v>
      </c>
      <c r="N7" s="244">
        <f>L7/L15</f>
        <v>0.34572678766298287</v>
      </c>
      <c r="O7" s="164">
        <f t="shared" ref="O7:O18" si="1">(L7-K7)/K7</f>
        <v>-2.7617674090659971E-2</v>
      </c>
      <c r="P7" s="1"/>
      <c r="Q7" s="187">
        <f t="shared" ref="Q7:R18" si="2">(K7/E7)*10</f>
        <v>2.5315812995116675</v>
      </c>
      <c r="R7" s="188">
        <f t="shared" si="2"/>
        <v>2.557491876916123</v>
      </c>
      <c r="S7" s="55">
        <f>(R7-Q7)/Q7</f>
        <v>1.0234937905985288E-2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131659.13999999998</v>
      </c>
      <c r="F8" s="181">
        <v>123276.78000000003</v>
      </c>
      <c r="G8" s="245">
        <f>E8/E7</f>
        <v>0.87389603197766164</v>
      </c>
      <c r="H8" s="246">
        <f>F8/F7</f>
        <v>0.85011046621722541</v>
      </c>
      <c r="I8" s="206">
        <f t="shared" si="0"/>
        <v>-6.3667133174346704E-2</v>
      </c>
      <c r="K8" s="180">
        <v>34711.141999999993</v>
      </c>
      <c r="L8" s="181">
        <v>33108.636999999966</v>
      </c>
      <c r="M8" s="250">
        <f>K8/K7</f>
        <v>0.91009300577075947</v>
      </c>
      <c r="N8" s="246">
        <f>L8/L7</f>
        <v>0.89273203697157499</v>
      </c>
      <c r="O8" s="207">
        <f t="shared" si="1"/>
        <v>-4.6166876330373308E-2</v>
      </c>
      <c r="Q8" s="189">
        <f t="shared" si="2"/>
        <v>2.6364399767460123</v>
      </c>
      <c r="R8" s="190">
        <f t="shared" si="2"/>
        <v>2.6857155905597114</v>
      </c>
      <c r="S8" s="182">
        <f t="shared" ref="S8:S18" si="3">(R8-Q8)/Q8</f>
        <v>1.869020886055478E-2</v>
      </c>
    </row>
    <row r="9" spans="1:19" ht="24" customHeight="1" x14ac:dyDescent="0.25">
      <c r="A9" s="8"/>
      <c r="B9" t="s">
        <v>37</v>
      </c>
      <c r="E9" s="19">
        <v>17917.95</v>
      </c>
      <c r="F9" s="140">
        <v>20830.309999999998</v>
      </c>
      <c r="G9" s="247">
        <f>E9/E7</f>
        <v>0.1189315485895939</v>
      </c>
      <c r="H9" s="215">
        <f>F9/F7</f>
        <v>0.14364476867054224</v>
      </c>
      <c r="I9" s="182">
        <f t="shared" si="0"/>
        <v>0.16253868327570939</v>
      </c>
      <c r="K9" s="19">
        <v>3211.6770000000001</v>
      </c>
      <c r="L9" s="140">
        <v>3758.5580000000009</v>
      </c>
      <c r="M9" s="247">
        <f>K9/K7</f>
        <v>8.4207104868368091E-2</v>
      </c>
      <c r="N9" s="215">
        <f>L9/L7</f>
        <v>0.10134470770922444</v>
      </c>
      <c r="O9" s="182">
        <f t="shared" si="1"/>
        <v>0.17027895395458534</v>
      </c>
      <c r="Q9" s="189">
        <f t="shared" si="2"/>
        <v>1.7924355185721579</v>
      </c>
      <c r="R9" s="190">
        <f t="shared" si="2"/>
        <v>1.8043696901294324</v>
      </c>
      <c r="S9" s="182">
        <f t="shared" si="3"/>
        <v>6.6580758044680896E-3</v>
      </c>
    </row>
    <row r="10" spans="1:19" ht="24" customHeight="1" thickBot="1" x14ac:dyDescent="0.3">
      <c r="A10" s="8"/>
      <c r="B10" t="s">
        <v>36</v>
      </c>
      <c r="E10" s="19">
        <v>1080.5800000000002</v>
      </c>
      <c r="F10" s="140">
        <v>905.56999999999994</v>
      </c>
      <c r="G10" s="247">
        <f>E10/E7</f>
        <v>7.1724194327444481E-3</v>
      </c>
      <c r="H10" s="215">
        <f>F10/F7</f>
        <v>6.244765112232268E-3</v>
      </c>
      <c r="I10" s="186">
        <f t="shared" si="0"/>
        <v>-0.16195931814395989</v>
      </c>
      <c r="K10" s="19">
        <v>217.39500000000001</v>
      </c>
      <c r="L10" s="140">
        <v>219.67500000000001</v>
      </c>
      <c r="M10" s="247">
        <f>K10/K7</f>
        <v>5.6998893608724913E-3</v>
      </c>
      <c r="N10" s="215">
        <f>L10/L7</f>
        <v>5.9232553192005745E-3</v>
      </c>
      <c r="O10" s="209">
        <f t="shared" si="1"/>
        <v>1.0487821707030985E-2</v>
      </c>
      <c r="Q10" s="189">
        <f t="shared" si="2"/>
        <v>2.0118362360954301</v>
      </c>
      <c r="R10" s="190">
        <f t="shared" si="2"/>
        <v>2.4258202016409558</v>
      </c>
      <c r="S10" s="182">
        <f t="shared" si="3"/>
        <v>0.20577418684384841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225449.18999999986</v>
      </c>
      <c r="F11" s="145">
        <v>217469.07</v>
      </c>
      <c r="G11" s="243">
        <f>E11/E15</f>
        <v>0.5994285507049778</v>
      </c>
      <c r="H11" s="244">
        <f>F11/F15</f>
        <v>0.59994491308568842</v>
      </c>
      <c r="I11" s="164">
        <f t="shared" si="0"/>
        <v>-3.5396534358805437E-2</v>
      </c>
      <c r="J11" s="1"/>
      <c r="K11" s="17">
        <v>70714.764000000025</v>
      </c>
      <c r="L11" s="145">
        <v>70185.321000000098</v>
      </c>
      <c r="M11" s="243">
        <f>K11/K15</f>
        <v>0.6496236120685267</v>
      </c>
      <c r="N11" s="244">
        <f>L11/L15</f>
        <v>0.65427321233701707</v>
      </c>
      <c r="O11" s="164">
        <f t="shared" si="1"/>
        <v>-7.4870220877768373E-3</v>
      </c>
      <c r="Q11" s="191">
        <f t="shared" si="2"/>
        <v>3.136616458901452</v>
      </c>
      <c r="R11" s="192">
        <f t="shared" si="2"/>
        <v>3.227370264654192</v>
      </c>
      <c r="S11" s="57">
        <f t="shared" si="3"/>
        <v>2.8933663692029776E-2</v>
      </c>
    </row>
    <row r="12" spans="1:19" s="3" customFormat="1" ht="24" customHeight="1" x14ac:dyDescent="0.25">
      <c r="A12" s="46"/>
      <c r="B12" s="3" t="s">
        <v>33</v>
      </c>
      <c r="E12" s="31">
        <v>212741.99999999985</v>
      </c>
      <c r="F12" s="141">
        <v>201950.53</v>
      </c>
      <c r="G12" s="247">
        <f>E12/E11</f>
        <v>0.94363612484036863</v>
      </c>
      <c r="H12" s="215">
        <f>F12/F11</f>
        <v>0.92864024295500958</v>
      </c>
      <c r="I12" s="206">
        <f t="shared" si="0"/>
        <v>-5.0725620704890728E-2</v>
      </c>
      <c r="K12" s="31">
        <v>68542.901000000027</v>
      </c>
      <c r="L12" s="141">
        <v>67316.811000000089</v>
      </c>
      <c r="M12" s="247">
        <f>K12/K11</f>
        <v>0.96928699359019288</v>
      </c>
      <c r="N12" s="215">
        <f>L12/L11</f>
        <v>0.95912948805919107</v>
      </c>
      <c r="O12" s="206">
        <f t="shared" si="1"/>
        <v>-1.7887921026277218E-2</v>
      </c>
      <c r="Q12" s="189">
        <f t="shared" si="2"/>
        <v>3.221879130590108</v>
      </c>
      <c r="R12" s="190">
        <f t="shared" si="2"/>
        <v>3.3333317322811724</v>
      </c>
      <c r="S12" s="182">
        <f t="shared" si="3"/>
        <v>3.4592421743223849E-2</v>
      </c>
    </row>
    <row r="13" spans="1:19" ht="24" customHeight="1" x14ac:dyDescent="0.25">
      <c r="A13" s="8"/>
      <c r="B13" s="3" t="s">
        <v>37</v>
      </c>
      <c r="D13" s="3"/>
      <c r="E13" s="19">
        <v>12661.570000000002</v>
      </c>
      <c r="F13" s="140">
        <v>13794.439999999997</v>
      </c>
      <c r="G13" s="247">
        <f>E13/E11</f>
        <v>5.6161523578771827E-2</v>
      </c>
      <c r="H13" s="215">
        <f>F13/F11</f>
        <v>6.3431733073581437E-2</v>
      </c>
      <c r="I13" s="182">
        <f t="shared" si="0"/>
        <v>8.9473106415712683E-2</v>
      </c>
      <c r="K13" s="19">
        <v>2164.1749999999997</v>
      </c>
      <c r="L13" s="140">
        <v>2528.857</v>
      </c>
      <c r="M13" s="247">
        <f>K13/K11</f>
        <v>3.0604287953220052E-2</v>
      </c>
      <c r="N13" s="215">
        <f>L13/L11</f>
        <v>3.6031138191987416E-2</v>
      </c>
      <c r="O13" s="182">
        <f t="shared" si="1"/>
        <v>0.16850855406794751</v>
      </c>
      <c r="Q13" s="189">
        <f t="shared" si="2"/>
        <v>1.709246957525804</v>
      </c>
      <c r="R13" s="190">
        <f t="shared" si="2"/>
        <v>1.8332436836870512</v>
      </c>
      <c r="S13" s="182">
        <f t="shared" si="3"/>
        <v>7.2544652260628742E-2</v>
      </c>
    </row>
    <row r="14" spans="1:19" ht="24" customHeight="1" thickBot="1" x14ac:dyDescent="0.3">
      <c r="A14" s="8"/>
      <c r="B14" t="s">
        <v>36</v>
      </c>
      <c r="E14" s="19">
        <v>45.62</v>
      </c>
      <c r="F14" s="140">
        <v>1724.1</v>
      </c>
      <c r="G14" s="247">
        <f>E14/E11</f>
        <v>2.0235158085952771E-4</v>
      </c>
      <c r="H14" s="215">
        <f>F14/F11</f>
        <v>7.9280239714088988E-3</v>
      </c>
      <c r="I14" s="186">
        <f t="shared" si="0"/>
        <v>36.792634809294171</v>
      </c>
      <c r="K14" s="19">
        <v>7.6880000000000006</v>
      </c>
      <c r="L14" s="140">
        <v>339.65299999999991</v>
      </c>
      <c r="M14" s="247">
        <f>K14/K11</f>
        <v>1.0871845658708552E-4</v>
      </c>
      <c r="N14" s="215">
        <f>L14/L11</f>
        <v>4.8393737488213445E-3</v>
      </c>
      <c r="O14" s="209">
        <f t="shared" si="1"/>
        <v>43.179630593132138</v>
      </c>
      <c r="Q14" s="189">
        <f t="shared" si="2"/>
        <v>1.6852257781674707</v>
      </c>
      <c r="R14" s="190">
        <f t="shared" si="2"/>
        <v>1.9700307406762942</v>
      </c>
      <c r="S14" s="182">
        <f t="shared" si="3"/>
        <v>0.16900107166561565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376106.85999999981</v>
      </c>
      <c r="F15" s="145">
        <v>362481.73000000004</v>
      </c>
      <c r="G15" s="243">
        <f>G7+G11</f>
        <v>1</v>
      </c>
      <c r="H15" s="244">
        <f>H7+H11</f>
        <v>1</v>
      </c>
      <c r="I15" s="164">
        <f t="shared" si="0"/>
        <v>-3.6226752152299958E-2</v>
      </c>
      <c r="J15" s="1"/>
      <c r="K15" s="17">
        <v>108854.97800000002</v>
      </c>
      <c r="L15" s="145">
        <v>107272.19100000006</v>
      </c>
      <c r="M15" s="243">
        <f>M7+M11</f>
        <v>1</v>
      </c>
      <c r="N15" s="244">
        <f>N7+N11</f>
        <v>1</v>
      </c>
      <c r="O15" s="164">
        <f t="shared" si="1"/>
        <v>-1.4540327223252507E-2</v>
      </c>
      <c r="Q15" s="191">
        <f t="shared" si="2"/>
        <v>2.8942566482302419</v>
      </c>
      <c r="R15" s="192">
        <f t="shared" si="2"/>
        <v>2.9593820080256199</v>
      </c>
      <c r="S15" s="57">
        <f t="shared" si="3"/>
        <v>2.250158424450727E-2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344401.13999999984</v>
      </c>
      <c r="F16" s="181">
        <f t="shared" ref="F16:F17" si="4">F8+F12</f>
        <v>325227.31000000006</v>
      </c>
      <c r="G16" s="245">
        <f>E16/E15</f>
        <v>0.91570023476838469</v>
      </c>
      <c r="H16" s="246">
        <f>F16/F15</f>
        <v>0.89722400629681398</v>
      </c>
      <c r="I16" s="207">
        <f t="shared" si="0"/>
        <v>-5.5672957412393559E-2</v>
      </c>
      <c r="J16" s="3"/>
      <c r="K16" s="180">
        <f t="shared" ref="K16:L18" si="5">K8+K12</f>
        <v>103254.04300000002</v>
      </c>
      <c r="L16" s="181">
        <f t="shared" si="5"/>
        <v>100425.44800000006</v>
      </c>
      <c r="M16" s="250">
        <f>K16/K15</f>
        <v>0.94854681795076012</v>
      </c>
      <c r="N16" s="246">
        <f>L16/L15</f>
        <v>0.93617411058565958</v>
      </c>
      <c r="O16" s="207">
        <f t="shared" si="1"/>
        <v>-2.7394520522551907E-2</v>
      </c>
      <c r="P16" s="3"/>
      <c r="Q16" s="189">
        <f t="shared" si="2"/>
        <v>2.9980749483001152</v>
      </c>
      <c r="R16" s="190">
        <f t="shared" si="2"/>
        <v>3.0878540919580226</v>
      </c>
      <c r="S16" s="182">
        <f t="shared" si="3"/>
        <v>2.9945596826660877E-2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30579.520000000004</v>
      </c>
      <c r="F17" s="140">
        <f t="shared" si="4"/>
        <v>34624.749999999993</v>
      </c>
      <c r="G17" s="248">
        <f>E17/E15</f>
        <v>8.1305403469641629E-2</v>
      </c>
      <c r="H17" s="215">
        <f>F17/F15</f>
        <v>9.5521366000984348E-2</v>
      </c>
      <c r="I17" s="182">
        <f t="shared" si="0"/>
        <v>0.13228559506493195</v>
      </c>
      <c r="K17" s="19">
        <f t="shared" si="5"/>
        <v>5375.8519999999999</v>
      </c>
      <c r="L17" s="140">
        <f t="shared" si="5"/>
        <v>6287.4150000000009</v>
      </c>
      <c r="M17" s="247">
        <f>K17/K15</f>
        <v>4.9385449326901698E-2</v>
      </c>
      <c r="N17" s="215">
        <f>L17/L15</f>
        <v>5.8611788771984689E-2</v>
      </c>
      <c r="O17" s="182">
        <f t="shared" si="1"/>
        <v>0.16956623805863721</v>
      </c>
      <c r="Q17" s="189">
        <f t="shared" si="2"/>
        <v>1.7579909691192011</v>
      </c>
      <c r="R17" s="190">
        <f t="shared" si="2"/>
        <v>1.8158730387945046</v>
      </c>
      <c r="S17" s="182">
        <f t="shared" si="3"/>
        <v>3.2925123446057254E-2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1126.2</v>
      </c>
      <c r="F18" s="142">
        <f>F10+F14</f>
        <v>2629.67</v>
      </c>
      <c r="G18" s="249">
        <f>E18/E15</f>
        <v>2.9943617619737129E-3</v>
      </c>
      <c r="H18" s="221">
        <f>F18/F15</f>
        <v>7.2546277022017078E-3</v>
      </c>
      <c r="I18" s="208">
        <f t="shared" si="0"/>
        <v>1.3349937844077429</v>
      </c>
      <c r="K18" s="21">
        <f t="shared" si="5"/>
        <v>225.083</v>
      </c>
      <c r="L18" s="142">
        <f t="shared" si="5"/>
        <v>559.32799999999997</v>
      </c>
      <c r="M18" s="249">
        <f>K18/K15</f>
        <v>2.0677327223381551E-3</v>
      </c>
      <c r="N18" s="221">
        <f>L18/L15</f>
        <v>5.2141006423556653E-3</v>
      </c>
      <c r="O18" s="208">
        <f t="shared" si="1"/>
        <v>1.484985538667958</v>
      </c>
      <c r="Q18" s="193">
        <f t="shared" si="2"/>
        <v>1.9986059314508966</v>
      </c>
      <c r="R18" s="194">
        <f t="shared" si="2"/>
        <v>2.1269893180513142</v>
      </c>
      <c r="S18" s="186">
        <f t="shared" si="3"/>
        <v>6.4236468320304205E-2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topLeftCell="A84" workbookViewId="0">
      <selection activeCell="P90" sqref="P90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134</v>
      </c>
    </row>
    <row r="3" spans="1:16" ht="8.25" customHeight="1" thickBot="1" x14ac:dyDescent="0.3"/>
    <row r="4" spans="1:16" x14ac:dyDescent="0.25">
      <c r="A4" s="375" t="s">
        <v>3</v>
      </c>
      <c r="B4" s="363" t="s">
        <v>1</v>
      </c>
      <c r="C4" s="361"/>
      <c r="D4" s="363" t="s">
        <v>104</v>
      </c>
      <c r="E4" s="361"/>
      <c r="F4" s="130" t="s">
        <v>0</v>
      </c>
      <c r="H4" s="373" t="s">
        <v>19</v>
      </c>
      <c r="I4" s="374"/>
      <c r="J4" s="363" t="s">
        <v>104</v>
      </c>
      <c r="K4" s="364"/>
      <c r="L4" s="130" t="s">
        <v>0</v>
      </c>
      <c r="N4" s="371" t="s">
        <v>22</v>
      </c>
      <c r="O4" s="361"/>
      <c r="P4" s="130" t="s">
        <v>0</v>
      </c>
    </row>
    <row r="5" spans="1:16" x14ac:dyDescent="0.25">
      <c r="A5" s="376"/>
      <c r="B5" s="366" t="s">
        <v>154</v>
      </c>
      <c r="C5" s="368"/>
      <c r="D5" s="366" t="str">
        <f>B5</f>
        <v>jan-mar</v>
      </c>
      <c r="E5" s="368"/>
      <c r="F5" s="131" t="s">
        <v>153</v>
      </c>
      <c r="H5" s="369" t="str">
        <f>B5</f>
        <v>jan-mar</v>
      </c>
      <c r="I5" s="368"/>
      <c r="J5" s="366" t="str">
        <f>B5</f>
        <v>jan-mar</v>
      </c>
      <c r="K5" s="367"/>
      <c r="L5" s="131" t="str">
        <f>F5</f>
        <v>2025/2024</v>
      </c>
      <c r="N5" s="369" t="str">
        <f>B5</f>
        <v>jan-mar</v>
      </c>
      <c r="O5" s="367"/>
      <c r="P5" s="131" t="str">
        <f>F5</f>
        <v>2025/2024</v>
      </c>
    </row>
    <row r="6" spans="1:16" ht="19.5" customHeight="1" thickBot="1" x14ac:dyDescent="0.3">
      <c r="A6" s="377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166</v>
      </c>
      <c r="B7" s="39">
        <v>41908.269999999997</v>
      </c>
      <c r="C7" s="147">
        <v>41240.159999999989</v>
      </c>
      <c r="D7" s="247">
        <f>B7/$B$33</f>
        <v>0.11142649724602199</v>
      </c>
      <c r="E7" s="246">
        <f>C7/$C$33</f>
        <v>0.11377169271400248</v>
      </c>
      <c r="F7" s="52">
        <f>(C7-B7)/B7</f>
        <v>-1.5942199475187307E-2</v>
      </c>
      <c r="H7" s="39">
        <v>13674.014999999999</v>
      </c>
      <c r="I7" s="147">
        <v>14275.746000000003</v>
      </c>
      <c r="J7" s="247">
        <f>H7/$H$33</f>
        <v>0.12561680918258053</v>
      </c>
      <c r="K7" s="246">
        <f>I7/$I$33</f>
        <v>0.13307965342108111</v>
      </c>
      <c r="L7" s="52">
        <f>(I7-H7)/H7</f>
        <v>4.4005436589034268E-2</v>
      </c>
      <c r="N7" s="27">
        <f t="shared" ref="N7:O33" si="0">(H7/B7)*10</f>
        <v>3.2628440639520555</v>
      </c>
      <c r="O7" s="151">
        <f t="shared" si="0"/>
        <v>3.4616126610566029</v>
      </c>
      <c r="P7" s="61">
        <f>(O7-N7)/N7</f>
        <v>6.0918815980372923E-2</v>
      </c>
    </row>
    <row r="8" spans="1:16" ht="20.100000000000001" customHeight="1" x14ac:dyDescent="0.25">
      <c r="A8" s="8" t="s">
        <v>165</v>
      </c>
      <c r="B8" s="19">
        <v>42807.35</v>
      </c>
      <c r="C8" s="140">
        <v>41874.090000000011</v>
      </c>
      <c r="D8" s="247">
        <f t="shared" ref="D8:D32" si="1">B8/$B$33</f>
        <v>0.11381698807620787</v>
      </c>
      <c r="E8" s="215">
        <f t="shared" ref="E8:E32" si="2">C8/$C$33</f>
        <v>0.11552055327036767</v>
      </c>
      <c r="F8" s="52">
        <f t="shared" ref="F8:F33" si="3">(C8-B8)/B8</f>
        <v>-2.180139625554928E-2</v>
      </c>
      <c r="H8" s="19">
        <v>13245.230999999998</v>
      </c>
      <c r="I8" s="140">
        <v>12578.428</v>
      </c>
      <c r="J8" s="247">
        <f t="shared" ref="J8:J32" si="4">H8/$H$33</f>
        <v>0.1216777702164434</v>
      </c>
      <c r="K8" s="215">
        <f t="shared" ref="K8:K32" si="5">I8/$I$33</f>
        <v>0.11725711838961145</v>
      </c>
      <c r="L8" s="52">
        <f t="shared" ref="L8:L33" si="6">(I8-H8)/H8</f>
        <v>-5.0342874352285599E-2</v>
      </c>
      <c r="N8" s="27">
        <f t="shared" si="0"/>
        <v>3.0941487851969338</v>
      </c>
      <c r="O8" s="152">
        <f t="shared" si="0"/>
        <v>3.0038689796005116</v>
      </c>
      <c r="P8" s="52">
        <f t="shared" ref="P8:P71" si="7">(O8-N8)/N8</f>
        <v>-2.9177590304752001E-2</v>
      </c>
    </row>
    <row r="9" spans="1:16" ht="20.100000000000001" customHeight="1" x14ac:dyDescent="0.25">
      <c r="A9" s="8" t="s">
        <v>170</v>
      </c>
      <c r="B9" s="19">
        <v>22218.03</v>
      </c>
      <c r="C9" s="140">
        <v>22024.05</v>
      </c>
      <c r="D9" s="247">
        <f t="shared" si="1"/>
        <v>5.9073716443246979E-2</v>
      </c>
      <c r="E9" s="215">
        <f t="shared" si="2"/>
        <v>6.0759062256737773E-2</v>
      </c>
      <c r="F9" s="52">
        <f t="shared" si="3"/>
        <v>-8.7307470554319876E-3</v>
      </c>
      <c r="H9" s="19">
        <v>8490.2219999999979</v>
      </c>
      <c r="I9" s="140">
        <v>8225.764000000001</v>
      </c>
      <c r="J9" s="247">
        <f t="shared" si="4"/>
        <v>7.7995716465993861E-2</v>
      </c>
      <c r="K9" s="215">
        <f t="shared" si="5"/>
        <v>7.6681234188644545E-2</v>
      </c>
      <c r="L9" s="52">
        <f t="shared" si="6"/>
        <v>-3.1148537694302571E-2</v>
      </c>
      <c r="N9" s="27">
        <f t="shared" si="0"/>
        <v>3.8213207921674419</v>
      </c>
      <c r="O9" s="152">
        <f t="shared" si="0"/>
        <v>3.7349007108138608</v>
      </c>
      <c r="P9" s="52">
        <f t="shared" si="7"/>
        <v>-2.2615238566392099E-2</v>
      </c>
    </row>
    <row r="10" spans="1:16" ht="20.100000000000001" customHeight="1" x14ac:dyDescent="0.25">
      <c r="A10" s="8" t="s">
        <v>167</v>
      </c>
      <c r="B10" s="19">
        <v>27530.31</v>
      </c>
      <c r="C10" s="140">
        <v>26745.309999999998</v>
      </c>
      <c r="D10" s="247">
        <f t="shared" si="1"/>
        <v>7.3198106516855321E-2</v>
      </c>
      <c r="E10" s="215">
        <f t="shared" si="2"/>
        <v>7.3783884225006355E-2</v>
      </c>
      <c r="F10" s="52">
        <f t="shared" si="3"/>
        <v>-2.8514026903438558E-2</v>
      </c>
      <c r="H10" s="19">
        <v>8299.8080000000009</v>
      </c>
      <c r="I10" s="140">
        <v>8186.28</v>
      </c>
      <c r="J10" s="247">
        <f t="shared" si="4"/>
        <v>7.6246471704766713E-2</v>
      </c>
      <c r="K10" s="215">
        <f t="shared" si="5"/>
        <v>7.6313161162150658E-2</v>
      </c>
      <c r="L10" s="52">
        <f t="shared" si="6"/>
        <v>-1.367838870489548E-2</v>
      </c>
      <c r="N10" s="27">
        <f t="shared" si="0"/>
        <v>3.0147891542085796</v>
      </c>
      <c r="O10" s="152">
        <f t="shared" si="0"/>
        <v>3.0608282349316571</v>
      </c>
      <c r="P10" s="52">
        <f t="shared" si="7"/>
        <v>1.5271078131221199E-2</v>
      </c>
    </row>
    <row r="11" spans="1:16" ht="20.100000000000001" customHeight="1" x14ac:dyDescent="0.25">
      <c r="A11" s="8" t="s">
        <v>172</v>
      </c>
      <c r="B11" s="19">
        <v>31122.569999999996</v>
      </c>
      <c r="C11" s="140">
        <v>34811.079999999994</v>
      </c>
      <c r="D11" s="247">
        <f t="shared" si="1"/>
        <v>8.2749275033164732E-2</v>
      </c>
      <c r="E11" s="215">
        <f t="shared" si="2"/>
        <v>9.6035405701688781E-2</v>
      </c>
      <c r="F11" s="52">
        <f t="shared" si="3"/>
        <v>0.11851559816557562</v>
      </c>
      <c r="H11" s="19">
        <v>7307.058</v>
      </c>
      <c r="I11" s="140">
        <v>8127.9040000000005</v>
      </c>
      <c r="J11" s="247">
        <f t="shared" si="4"/>
        <v>6.7126539679241884E-2</v>
      </c>
      <c r="K11" s="215">
        <f t="shared" si="5"/>
        <v>7.5768975390835519E-2</v>
      </c>
      <c r="L11" s="52">
        <f t="shared" si="6"/>
        <v>0.11233604550559205</v>
      </c>
      <c r="N11" s="27">
        <f t="shared" si="0"/>
        <v>2.3478324572810023</v>
      </c>
      <c r="O11" s="152">
        <f t="shared" si="0"/>
        <v>2.3348611993652604</v>
      </c>
      <c r="P11" s="52">
        <f t="shared" si="7"/>
        <v>-5.5247800478760755E-3</v>
      </c>
    </row>
    <row r="12" spans="1:16" ht="20.100000000000001" customHeight="1" x14ac:dyDescent="0.25">
      <c r="A12" s="8" t="s">
        <v>171</v>
      </c>
      <c r="B12" s="19">
        <v>27322.61</v>
      </c>
      <c r="C12" s="140">
        <v>22025.889999999996</v>
      </c>
      <c r="D12" s="247">
        <f t="shared" si="1"/>
        <v>7.264586984667068E-2</v>
      </c>
      <c r="E12" s="215">
        <f t="shared" si="2"/>
        <v>6.0764138374643069E-2</v>
      </c>
      <c r="F12" s="52">
        <f t="shared" si="3"/>
        <v>-0.19385849302098171</v>
      </c>
      <c r="H12" s="19">
        <v>6891.0029999999988</v>
      </c>
      <c r="I12" s="140">
        <v>5789.9439999999995</v>
      </c>
      <c r="J12" s="247">
        <f t="shared" si="4"/>
        <v>6.3304436109481374E-2</v>
      </c>
      <c r="K12" s="215">
        <f t="shared" si="5"/>
        <v>5.3974324063167545E-2</v>
      </c>
      <c r="L12" s="52">
        <f t="shared" si="6"/>
        <v>-0.15978211009340723</v>
      </c>
      <c r="N12" s="27">
        <f t="shared" si="0"/>
        <v>2.522088116764833</v>
      </c>
      <c r="O12" s="152">
        <f t="shared" si="0"/>
        <v>2.6286992262287701</v>
      </c>
      <c r="P12" s="52">
        <f t="shared" si="7"/>
        <v>4.2270969342931078E-2</v>
      </c>
    </row>
    <row r="13" spans="1:16" ht="20.100000000000001" customHeight="1" x14ac:dyDescent="0.25">
      <c r="A13" s="8" t="s">
        <v>174</v>
      </c>
      <c r="B13" s="19">
        <v>10983.13</v>
      </c>
      <c r="C13" s="140">
        <v>11576.29</v>
      </c>
      <c r="D13" s="247">
        <f t="shared" si="1"/>
        <v>2.9202152813697667E-2</v>
      </c>
      <c r="E13" s="215">
        <f t="shared" si="2"/>
        <v>3.1936202688063776E-2</v>
      </c>
      <c r="F13" s="52">
        <f t="shared" si="3"/>
        <v>5.4006462638610461E-2</v>
      </c>
      <c r="H13" s="19">
        <v>4724.6359999999995</v>
      </c>
      <c r="I13" s="140">
        <v>5371.93</v>
      </c>
      <c r="J13" s="247">
        <f t="shared" si="4"/>
        <v>4.3403031141120624E-2</v>
      </c>
      <c r="K13" s="215">
        <f t="shared" si="5"/>
        <v>5.0077563904702992E-2</v>
      </c>
      <c r="L13" s="52">
        <f t="shared" si="6"/>
        <v>0.13700399353516352</v>
      </c>
      <c r="N13" s="27">
        <f t="shared" si="0"/>
        <v>4.301720911980464</v>
      </c>
      <c r="O13" s="152">
        <f t="shared" si="0"/>
        <v>4.6404590762670939</v>
      </c>
      <c r="P13" s="52">
        <f t="shared" si="7"/>
        <v>7.8744802654033316E-2</v>
      </c>
    </row>
    <row r="14" spans="1:16" ht="20.100000000000001" customHeight="1" x14ac:dyDescent="0.25">
      <c r="A14" s="8" t="s">
        <v>176</v>
      </c>
      <c r="B14" s="19">
        <v>37553.679999999993</v>
      </c>
      <c r="C14" s="140">
        <v>24463.340000000004</v>
      </c>
      <c r="D14" s="247">
        <f t="shared" si="1"/>
        <v>9.9848431373998278E-2</v>
      </c>
      <c r="E14" s="215">
        <f t="shared" si="2"/>
        <v>6.7488477281323997E-2</v>
      </c>
      <c r="F14" s="52">
        <f t="shared" si="3"/>
        <v>-0.34857675732444843</v>
      </c>
      <c r="H14" s="19">
        <v>7811.3580000000002</v>
      </c>
      <c r="I14" s="140">
        <v>4940.2760000000007</v>
      </c>
      <c r="J14" s="247">
        <f t="shared" si="4"/>
        <v>7.1759308977123695E-2</v>
      </c>
      <c r="K14" s="215">
        <f t="shared" si="5"/>
        <v>4.605365056820742E-2</v>
      </c>
      <c r="L14" s="52">
        <f t="shared" si="6"/>
        <v>-0.36755222331379506</v>
      </c>
      <c r="N14" s="27">
        <f t="shared" si="0"/>
        <v>2.0800512759335441</v>
      </c>
      <c r="O14" s="152">
        <f t="shared" si="0"/>
        <v>2.019460956680486</v>
      </c>
      <c r="P14" s="52">
        <f t="shared" si="7"/>
        <v>-2.9129243088425644E-2</v>
      </c>
    </row>
    <row r="15" spans="1:16" ht="20.100000000000001" customHeight="1" x14ac:dyDescent="0.25">
      <c r="A15" s="8" t="s">
        <v>177</v>
      </c>
      <c r="B15" s="19">
        <v>16665.740000000002</v>
      </c>
      <c r="C15" s="140">
        <v>15925.360000000002</v>
      </c>
      <c r="D15" s="247">
        <f t="shared" si="1"/>
        <v>4.4311183263182154E-2</v>
      </c>
      <c r="E15" s="215">
        <f t="shared" si="2"/>
        <v>4.3934241871997272E-2</v>
      </c>
      <c r="F15" s="52">
        <f t="shared" si="3"/>
        <v>-4.4425270045014453E-2</v>
      </c>
      <c r="H15" s="19">
        <v>4256.018</v>
      </c>
      <c r="I15" s="140">
        <v>3971.5559999999991</v>
      </c>
      <c r="J15" s="247">
        <f t="shared" si="4"/>
        <v>3.9098055763696918E-2</v>
      </c>
      <c r="K15" s="215">
        <f t="shared" si="5"/>
        <v>3.7023164745465138E-2</v>
      </c>
      <c r="L15" s="52">
        <f t="shared" si="6"/>
        <v>-6.6837593262058778E-2</v>
      </c>
      <c r="N15" s="27">
        <f t="shared" si="0"/>
        <v>2.5537527886550486</v>
      </c>
      <c r="O15" s="152">
        <f t="shared" si="0"/>
        <v>2.493856339825284</v>
      </c>
      <c r="P15" s="52">
        <f t="shared" si="7"/>
        <v>-2.3454286215898568E-2</v>
      </c>
    </row>
    <row r="16" spans="1:16" ht="20.100000000000001" customHeight="1" x14ac:dyDescent="0.25">
      <c r="A16" s="8" t="s">
        <v>164</v>
      </c>
      <c r="B16" s="19">
        <v>15874.349999999999</v>
      </c>
      <c r="C16" s="140">
        <v>15013.220000000001</v>
      </c>
      <c r="D16" s="247">
        <f t="shared" si="1"/>
        <v>4.2207020632380896E-2</v>
      </c>
      <c r="E16" s="215">
        <f t="shared" si="2"/>
        <v>4.1417866770830106E-2</v>
      </c>
      <c r="F16" s="52">
        <f t="shared" si="3"/>
        <v>-5.4246630570700373E-2</v>
      </c>
      <c r="H16" s="19">
        <v>3850.3319999999999</v>
      </c>
      <c r="I16" s="140">
        <v>3749.3059999999996</v>
      </c>
      <c r="J16" s="247">
        <f t="shared" si="4"/>
        <v>3.5371207369129236E-2</v>
      </c>
      <c r="K16" s="215">
        <f t="shared" si="5"/>
        <v>3.4951332354160668E-2</v>
      </c>
      <c r="L16" s="52">
        <f t="shared" si="6"/>
        <v>-2.6238256856811387E-2</v>
      </c>
      <c r="N16" s="27">
        <f t="shared" si="0"/>
        <v>2.425505296279848</v>
      </c>
      <c r="O16" s="152">
        <f t="shared" si="0"/>
        <v>2.4973363475656782</v>
      </c>
      <c r="P16" s="52">
        <f t="shared" si="7"/>
        <v>2.9614881235675752E-2</v>
      </c>
    </row>
    <row r="17" spans="1:16" ht="20.100000000000001" customHeight="1" x14ac:dyDescent="0.25">
      <c r="A17" s="8" t="s">
        <v>179</v>
      </c>
      <c r="B17" s="19">
        <v>14768.2</v>
      </c>
      <c r="C17" s="140">
        <v>14530.659999999996</v>
      </c>
      <c r="D17" s="247">
        <f t="shared" si="1"/>
        <v>3.9265968187870849E-2</v>
      </c>
      <c r="E17" s="215">
        <f t="shared" si="2"/>
        <v>4.0086599674968457E-2</v>
      </c>
      <c r="F17" s="52">
        <f t="shared" si="3"/>
        <v>-1.6084560068255069E-2</v>
      </c>
      <c r="H17" s="19">
        <v>3244.5440000000003</v>
      </c>
      <c r="I17" s="140">
        <v>3208.1529999999998</v>
      </c>
      <c r="J17" s="247">
        <f t="shared" si="4"/>
        <v>2.9806115068067913E-2</v>
      </c>
      <c r="K17" s="215">
        <f t="shared" si="5"/>
        <v>2.9906660524907175E-2</v>
      </c>
      <c r="L17" s="52">
        <f t="shared" si="6"/>
        <v>-1.1216059945557997E-2</v>
      </c>
      <c r="N17" s="27">
        <f t="shared" si="0"/>
        <v>2.1969799975623299</v>
      </c>
      <c r="O17" s="152">
        <f t="shared" si="0"/>
        <v>2.2078508477935626</v>
      </c>
      <c r="P17" s="52">
        <f t="shared" si="7"/>
        <v>4.9480879403974972E-3</v>
      </c>
    </row>
    <row r="18" spans="1:16" ht="20.100000000000001" customHeight="1" x14ac:dyDescent="0.25">
      <c r="A18" s="8" t="s">
        <v>175</v>
      </c>
      <c r="B18" s="19">
        <v>7779.64</v>
      </c>
      <c r="C18" s="140">
        <v>12049.539999999999</v>
      </c>
      <c r="D18" s="247">
        <f t="shared" si="1"/>
        <v>2.0684653292418004E-2</v>
      </c>
      <c r="E18" s="215">
        <f t="shared" si="2"/>
        <v>3.3241785730828435E-2</v>
      </c>
      <c r="F18" s="52">
        <f t="shared" si="3"/>
        <v>0.54885573111352182</v>
      </c>
      <c r="H18" s="19">
        <v>1927.152</v>
      </c>
      <c r="I18" s="140">
        <v>2869.6670000000004</v>
      </c>
      <c r="J18" s="247">
        <f t="shared" si="4"/>
        <v>1.7703848141882868E-2</v>
      </c>
      <c r="K18" s="215">
        <f t="shared" si="5"/>
        <v>2.6751266784510841E-2</v>
      </c>
      <c r="L18" s="52">
        <f t="shared" si="6"/>
        <v>0.48907143805989373</v>
      </c>
      <c r="N18" s="27">
        <f t="shared" si="0"/>
        <v>2.4771737509704819</v>
      </c>
      <c r="O18" s="152">
        <f t="shared" si="0"/>
        <v>2.381557304262238</v>
      </c>
      <c r="P18" s="52">
        <f t="shared" si="7"/>
        <v>-3.8599006900821645E-2</v>
      </c>
    </row>
    <row r="19" spans="1:16" ht="20.100000000000001" customHeight="1" x14ac:dyDescent="0.25">
      <c r="A19" s="8" t="s">
        <v>168</v>
      </c>
      <c r="B19" s="19">
        <v>12606.309999999998</v>
      </c>
      <c r="C19" s="140">
        <v>9019.0499999999993</v>
      </c>
      <c r="D19" s="247">
        <f t="shared" si="1"/>
        <v>3.3517894355875329E-2</v>
      </c>
      <c r="E19" s="215">
        <f t="shared" si="2"/>
        <v>2.4881391953188933E-2</v>
      </c>
      <c r="F19" s="52">
        <f t="shared" si="3"/>
        <v>-0.2845606684271606</v>
      </c>
      <c r="H19" s="19">
        <v>3308.0419999999999</v>
      </c>
      <c r="I19" s="140">
        <v>2721.8549999999996</v>
      </c>
      <c r="J19" s="247">
        <f t="shared" si="4"/>
        <v>3.03894416293943E-2</v>
      </c>
      <c r="K19" s="215">
        <f t="shared" si="5"/>
        <v>2.5373351421525473E-2</v>
      </c>
      <c r="L19" s="52">
        <f t="shared" si="6"/>
        <v>-0.17720059176999578</v>
      </c>
      <c r="N19" s="27">
        <f t="shared" si="0"/>
        <v>2.6241160180893539</v>
      </c>
      <c r="O19" s="152">
        <f t="shared" si="0"/>
        <v>3.0178954546210517</v>
      </c>
      <c r="P19" s="52">
        <f t="shared" si="7"/>
        <v>0.15006174796281022</v>
      </c>
    </row>
    <row r="20" spans="1:16" ht="20.100000000000001" customHeight="1" x14ac:dyDescent="0.25">
      <c r="A20" s="8" t="s">
        <v>169</v>
      </c>
      <c r="B20" s="19">
        <v>4294.62</v>
      </c>
      <c r="C20" s="140">
        <v>7798.12</v>
      </c>
      <c r="D20" s="247">
        <f t="shared" si="1"/>
        <v>1.141861650702143E-2</v>
      </c>
      <c r="E20" s="215">
        <f t="shared" si="2"/>
        <v>2.151313943464131E-2</v>
      </c>
      <c r="F20" s="52">
        <f t="shared" si="3"/>
        <v>0.81578812560831926</v>
      </c>
      <c r="H20" s="19">
        <v>1674.9890000000007</v>
      </c>
      <c r="I20" s="140">
        <v>2561.069</v>
      </c>
      <c r="J20" s="247">
        <f t="shared" si="4"/>
        <v>1.5387344067994769E-2</v>
      </c>
      <c r="K20" s="215">
        <f t="shared" si="5"/>
        <v>2.3874491386122638E-2</v>
      </c>
      <c r="L20" s="52">
        <f t="shared" si="6"/>
        <v>0.52900645914689526</v>
      </c>
      <c r="N20" s="27">
        <f t="shared" si="0"/>
        <v>3.9002030447396994</v>
      </c>
      <c r="O20" s="152">
        <f t="shared" si="0"/>
        <v>3.2842133745056499</v>
      </c>
      <c r="P20" s="52">
        <f t="shared" si="7"/>
        <v>-0.15793784661156296</v>
      </c>
    </row>
    <row r="21" spans="1:16" ht="20.100000000000001" customHeight="1" x14ac:dyDescent="0.25">
      <c r="A21" s="8" t="s">
        <v>181</v>
      </c>
      <c r="B21" s="19">
        <v>7932.0200000000013</v>
      </c>
      <c r="C21" s="140">
        <v>7845.7600000000011</v>
      </c>
      <c r="D21" s="247">
        <f t="shared" si="1"/>
        <v>2.1089804105141816E-2</v>
      </c>
      <c r="E21" s="215">
        <f t="shared" si="2"/>
        <v>2.1644566748233091E-2</v>
      </c>
      <c r="F21" s="52">
        <f t="shared" si="3"/>
        <v>-1.0874909543848881E-2</v>
      </c>
      <c r="H21" s="19">
        <v>2278.7040000000002</v>
      </c>
      <c r="I21" s="140">
        <v>2539.9159999999997</v>
      </c>
      <c r="J21" s="247">
        <f t="shared" si="4"/>
        <v>2.0933392683245049E-2</v>
      </c>
      <c r="K21" s="215">
        <f t="shared" si="5"/>
        <v>2.3677301417289052E-2</v>
      </c>
      <c r="L21" s="52">
        <f t="shared" si="6"/>
        <v>0.11463182580975832</v>
      </c>
      <c r="N21" s="27">
        <f t="shared" si="0"/>
        <v>2.8727915461635245</v>
      </c>
      <c r="O21" s="152">
        <f t="shared" si="0"/>
        <v>3.237310343421159</v>
      </c>
      <c r="P21" s="52">
        <f t="shared" si="7"/>
        <v>0.12688661582300736</v>
      </c>
    </row>
    <row r="22" spans="1:16" ht="20.100000000000001" customHeight="1" x14ac:dyDescent="0.25">
      <c r="A22" s="8" t="s">
        <v>173</v>
      </c>
      <c r="B22" s="19">
        <v>5449.81</v>
      </c>
      <c r="C22" s="140">
        <v>7802.079999999999</v>
      </c>
      <c r="D22" s="247">
        <f t="shared" si="1"/>
        <v>1.4490057426764293E-2</v>
      </c>
      <c r="E22" s="215">
        <f t="shared" si="2"/>
        <v>2.1524064123176645E-2</v>
      </c>
      <c r="F22" s="52">
        <f t="shared" si="3"/>
        <v>0.43162422176185933</v>
      </c>
      <c r="H22" s="19">
        <v>1684.9229999999995</v>
      </c>
      <c r="I22" s="140">
        <v>2283.8940000000002</v>
      </c>
      <c r="J22" s="247">
        <f t="shared" si="4"/>
        <v>1.5478603100723607E-2</v>
      </c>
      <c r="K22" s="215">
        <f t="shared" si="5"/>
        <v>2.1290643723311312E-2</v>
      </c>
      <c r="L22" s="52">
        <f t="shared" si="6"/>
        <v>0.35548864844268896</v>
      </c>
      <c r="N22" s="27">
        <f t="shared" si="0"/>
        <v>3.0917096192344311</v>
      </c>
      <c r="O22" s="152">
        <f t="shared" si="0"/>
        <v>2.9272886204704394</v>
      </c>
      <c r="P22" s="52">
        <f t="shared" si="7"/>
        <v>-5.3181255361461031E-2</v>
      </c>
    </row>
    <row r="23" spans="1:16" ht="20.100000000000001" customHeight="1" x14ac:dyDescent="0.25">
      <c r="A23" s="8" t="s">
        <v>182</v>
      </c>
      <c r="B23" s="19">
        <v>4564.1899999999996</v>
      </c>
      <c r="C23" s="140">
        <v>3521.0099999999998</v>
      </c>
      <c r="D23" s="247">
        <f t="shared" si="1"/>
        <v>1.2135354297977968E-2</v>
      </c>
      <c r="E23" s="215">
        <f t="shared" si="2"/>
        <v>9.713620600961051E-3</v>
      </c>
      <c r="F23" s="52">
        <f t="shared" si="3"/>
        <v>-0.22855753156638964</v>
      </c>
      <c r="H23" s="19">
        <v>1741.2150000000006</v>
      </c>
      <c r="I23" s="140">
        <v>1414.2660000000001</v>
      </c>
      <c r="J23" s="247">
        <f t="shared" si="4"/>
        <v>1.5995731495164152E-2</v>
      </c>
      <c r="K23" s="215">
        <f t="shared" si="5"/>
        <v>1.3183901501555061E-2</v>
      </c>
      <c r="L23" s="52">
        <f t="shared" si="6"/>
        <v>-0.18777060845444152</v>
      </c>
      <c r="N23" s="27">
        <f t="shared" si="0"/>
        <v>3.8149485450868625</v>
      </c>
      <c r="O23" s="152">
        <f t="shared" si="0"/>
        <v>4.0166486320686401</v>
      </c>
      <c r="P23" s="52">
        <f t="shared" si="7"/>
        <v>5.2870984915783459E-2</v>
      </c>
    </row>
    <row r="24" spans="1:16" ht="20.100000000000001" customHeight="1" x14ac:dyDescent="0.25">
      <c r="A24" s="8" t="s">
        <v>183</v>
      </c>
      <c r="B24" s="19">
        <v>3105.7200000000007</v>
      </c>
      <c r="C24" s="140">
        <v>3677.4899999999993</v>
      </c>
      <c r="D24" s="247">
        <f t="shared" si="1"/>
        <v>8.2575468046501444E-3</v>
      </c>
      <c r="E24" s="215">
        <f t="shared" si="2"/>
        <v>1.0145311323690717E-2</v>
      </c>
      <c r="F24" s="52">
        <f t="shared" si="3"/>
        <v>0.18410223716239663</v>
      </c>
      <c r="H24" s="19">
        <v>1191.4740000000002</v>
      </c>
      <c r="I24" s="140">
        <v>1345.136</v>
      </c>
      <c r="J24" s="247">
        <f t="shared" si="4"/>
        <v>1.0945516887615378E-2</v>
      </c>
      <c r="K24" s="215">
        <f t="shared" si="5"/>
        <v>1.2539466076534236E-2</v>
      </c>
      <c r="L24" s="52">
        <f t="shared" si="6"/>
        <v>0.12896798419436747</v>
      </c>
      <c r="N24" s="27">
        <f t="shared" si="0"/>
        <v>3.8363857656195659</v>
      </c>
      <c r="O24" s="152">
        <f t="shared" si="0"/>
        <v>3.6577556975001979</v>
      </c>
      <c r="P24" s="52">
        <f t="shared" si="7"/>
        <v>-4.6562071447608898E-2</v>
      </c>
    </row>
    <row r="25" spans="1:16" ht="20.100000000000001" customHeight="1" x14ac:dyDescent="0.25">
      <c r="A25" s="8" t="s">
        <v>180</v>
      </c>
      <c r="B25" s="19">
        <v>511.53</v>
      </c>
      <c r="C25" s="140">
        <v>629.49999999999989</v>
      </c>
      <c r="D25" s="247">
        <f t="shared" si="1"/>
        <v>1.3600655941239672E-3</v>
      </c>
      <c r="E25" s="215">
        <f t="shared" si="2"/>
        <v>1.7366392507561698E-3</v>
      </c>
      <c r="F25" s="52">
        <f t="shared" si="3"/>
        <v>0.23062185991046452</v>
      </c>
      <c r="H25" s="19">
        <v>1038.412</v>
      </c>
      <c r="I25" s="140">
        <v>1286.9380000000001</v>
      </c>
      <c r="J25" s="247">
        <f t="shared" si="4"/>
        <v>9.539407559294168E-3</v>
      </c>
      <c r="K25" s="215">
        <f t="shared" si="5"/>
        <v>1.1996939635548241E-2</v>
      </c>
      <c r="L25" s="52">
        <f t="shared" si="6"/>
        <v>0.23933275039194468</v>
      </c>
      <c r="N25" s="27">
        <f t="shared" si="0"/>
        <v>20.300119250092862</v>
      </c>
      <c r="O25" s="152">
        <f t="shared" si="0"/>
        <v>20.443812549642576</v>
      </c>
      <c r="P25" s="52">
        <f t="shared" si="7"/>
        <v>7.0784460810030189E-3</v>
      </c>
    </row>
    <row r="26" spans="1:16" ht="20.100000000000001" customHeight="1" x14ac:dyDescent="0.25">
      <c r="A26" s="8" t="s">
        <v>187</v>
      </c>
      <c r="B26" s="19">
        <v>2772.86</v>
      </c>
      <c r="C26" s="140">
        <v>4680.16</v>
      </c>
      <c r="D26" s="247">
        <f t="shared" si="1"/>
        <v>7.3725323701886187E-3</v>
      </c>
      <c r="E26" s="215">
        <f t="shared" si="2"/>
        <v>1.2911436943318502E-2</v>
      </c>
      <c r="F26" s="52">
        <f t="shared" si="3"/>
        <v>0.68784576213728776</v>
      </c>
      <c r="H26" s="19">
        <v>619.7149999999998</v>
      </c>
      <c r="I26" s="140">
        <v>1013.629</v>
      </c>
      <c r="J26" s="247">
        <f t="shared" si="4"/>
        <v>5.693033165649071E-3</v>
      </c>
      <c r="K26" s="215">
        <f t="shared" si="5"/>
        <v>9.4491311359530348E-3</v>
      </c>
      <c r="L26" s="52">
        <f t="shared" si="6"/>
        <v>0.63563734942675321</v>
      </c>
      <c r="N26" s="27">
        <f t="shared" si="0"/>
        <v>2.2349307213490759</v>
      </c>
      <c r="O26" s="152">
        <f t="shared" si="0"/>
        <v>2.1657998871833444</v>
      </c>
      <c r="P26" s="52">
        <f t="shared" si="7"/>
        <v>-3.0931980801624993E-2</v>
      </c>
    </row>
    <row r="27" spans="1:16" ht="20.100000000000001" customHeight="1" x14ac:dyDescent="0.25">
      <c r="A27" s="8" t="s">
        <v>188</v>
      </c>
      <c r="B27" s="19">
        <v>3480.46</v>
      </c>
      <c r="C27" s="140">
        <v>2176.3000000000002</v>
      </c>
      <c r="D27" s="247">
        <f t="shared" si="1"/>
        <v>9.2539125715494757E-3</v>
      </c>
      <c r="E27" s="215">
        <f t="shared" si="2"/>
        <v>6.0038888028922212E-3</v>
      </c>
      <c r="F27" s="52">
        <f t="shared" si="3"/>
        <v>-0.37470909017773507</v>
      </c>
      <c r="H27" s="19">
        <v>1465.999</v>
      </c>
      <c r="I27" s="140">
        <v>1007.8999999999999</v>
      </c>
      <c r="J27" s="247">
        <f t="shared" si="4"/>
        <v>1.3467450243754588E-2</v>
      </c>
      <c r="K27" s="215">
        <f t="shared" si="5"/>
        <v>9.3957249367639072E-3</v>
      </c>
      <c r="L27" s="52">
        <f t="shared" si="6"/>
        <v>-0.31248247781887994</v>
      </c>
      <c r="N27" s="27">
        <f t="shared" si="0"/>
        <v>4.2120840348689539</v>
      </c>
      <c r="O27" s="152">
        <f t="shared" si="0"/>
        <v>4.6312548821394097</v>
      </c>
      <c r="P27" s="52">
        <f t="shared" si="7"/>
        <v>9.951625936245051E-2</v>
      </c>
    </row>
    <row r="28" spans="1:16" ht="20.100000000000001" customHeight="1" x14ac:dyDescent="0.25">
      <c r="A28" s="8" t="s">
        <v>200</v>
      </c>
      <c r="B28" s="19">
        <v>1861.7399999999998</v>
      </c>
      <c r="C28" s="140">
        <v>1513.28</v>
      </c>
      <c r="D28" s="247">
        <f t="shared" si="1"/>
        <v>4.9500293613362941E-3</v>
      </c>
      <c r="E28" s="215">
        <f t="shared" si="2"/>
        <v>4.1747759259480495E-3</v>
      </c>
      <c r="F28" s="52">
        <f t="shared" si="3"/>
        <v>-0.18716899244792498</v>
      </c>
      <c r="H28" s="19">
        <v>984.84800000000007</v>
      </c>
      <c r="I28" s="140">
        <v>906.37900000000002</v>
      </c>
      <c r="J28" s="247">
        <f t="shared" si="4"/>
        <v>9.0473400306966233E-3</v>
      </c>
      <c r="K28" s="215">
        <f t="shared" si="5"/>
        <v>8.4493380022414282E-3</v>
      </c>
      <c r="L28" s="52">
        <f t="shared" si="6"/>
        <v>-7.9676254609848465E-2</v>
      </c>
      <c r="N28" s="27">
        <f t="shared" si="0"/>
        <v>5.28993307336148</v>
      </c>
      <c r="O28" s="152">
        <f t="shared" si="0"/>
        <v>5.9894996299429062</v>
      </c>
      <c r="P28" s="52">
        <f t="shared" si="7"/>
        <v>0.13224487850408431</v>
      </c>
    </row>
    <row r="29" spans="1:16" ht="20.100000000000001" customHeight="1" x14ac:dyDescent="0.25">
      <c r="A29" s="8" t="s">
        <v>189</v>
      </c>
      <c r="B29" s="19">
        <v>4487.34</v>
      </c>
      <c r="C29" s="140">
        <v>2975.5200000000004</v>
      </c>
      <c r="D29" s="247">
        <f t="shared" si="1"/>
        <v>1.1931024071190826E-2</v>
      </c>
      <c r="E29" s="215">
        <f t="shared" si="2"/>
        <v>8.2087447552184264E-3</v>
      </c>
      <c r="F29" s="52">
        <f>(C29-B29)/B29</f>
        <v>-0.33690783403976515</v>
      </c>
      <c r="H29" s="19">
        <v>1282.1439999999998</v>
      </c>
      <c r="I29" s="140">
        <v>902.06300000000022</v>
      </c>
      <c r="J29" s="247">
        <f t="shared" si="4"/>
        <v>1.1778459961656509E-2</v>
      </c>
      <c r="K29" s="215">
        <f t="shared" si="5"/>
        <v>8.4091039027999435E-3</v>
      </c>
      <c r="L29" s="52">
        <f>(I29-H29)/H29</f>
        <v>-0.29644174133326651</v>
      </c>
      <c r="N29" s="27">
        <f t="shared" si="0"/>
        <v>2.8572472778973728</v>
      </c>
      <c r="O29" s="152">
        <f t="shared" si="0"/>
        <v>3.0316146421465828</v>
      </c>
      <c r="P29" s="52">
        <f>(O29-N29)/N29</f>
        <v>6.1026347141198686E-2</v>
      </c>
    </row>
    <row r="30" spans="1:16" ht="20.100000000000001" customHeight="1" x14ac:dyDescent="0.25">
      <c r="A30" s="8" t="s">
        <v>203</v>
      </c>
      <c r="B30" s="19">
        <v>1696.7</v>
      </c>
      <c r="C30" s="140">
        <v>2667.4799999999996</v>
      </c>
      <c r="D30" s="247">
        <f t="shared" si="1"/>
        <v>4.511217902273836E-3</v>
      </c>
      <c r="E30" s="215">
        <f t="shared" si="2"/>
        <v>7.3589364076363266E-3</v>
      </c>
      <c r="F30" s="52">
        <f t="shared" si="3"/>
        <v>0.57215771792302672</v>
      </c>
      <c r="H30" s="19">
        <v>488.37599999999998</v>
      </c>
      <c r="I30" s="140">
        <v>776.77499999999986</v>
      </c>
      <c r="J30" s="247">
        <f t="shared" si="4"/>
        <v>4.4864829240974175E-3</v>
      </c>
      <c r="K30" s="215">
        <f t="shared" si="5"/>
        <v>7.2411590810147666E-3</v>
      </c>
      <c r="L30" s="52">
        <f t="shared" si="6"/>
        <v>0.5905265615017935</v>
      </c>
      <c r="N30" s="27">
        <f t="shared" si="0"/>
        <v>2.8783874580067188</v>
      </c>
      <c r="O30" s="152">
        <f t="shared" si="0"/>
        <v>2.9120180844842327</v>
      </c>
      <c r="P30" s="52">
        <f t="shared" si="7"/>
        <v>1.1683842765491724E-2</v>
      </c>
    </row>
    <row r="31" spans="1:16" ht="20.100000000000001" customHeight="1" x14ac:dyDescent="0.25">
      <c r="A31" s="8" t="s">
        <v>207</v>
      </c>
      <c r="B31" s="19">
        <v>2615.19</v>
      </c>
      <c r="C31" s="140">
        <v>2781.84</v>
      </c>
      <c r="D31" s="247">
        <f t="shared" si="1"/>
        <v>6.9533164058746466E-3</v>
      </c>
      <c r="E31" s="215">
        <f t="shared" si="2"/>
        <v>7.6744281704901416E-3</v>
      </c>
      <c r="F31" s="52">
        <f t="shared" si="3"/>
        <v>6.3723859451894543E-2</v>
      </c>
      <c r="H31" s="19">
        <v>619.01800000000003</v>
      </c>
      <c r="I31" s="140">
        <v>606.37</v>
      </c>
      <c r="J31" s="247">
        <f t="shared" si="4"/>
        <v>5.6866301511723253E-3</v>
      </c>
      <c r="K31" s="215">
        <f t="shared" si="5"/>
        <v>5.6526299532746616E-3</v>
      </c>
      <c r="L31" s="52">
        <f t="shared" si="6"/>
        <v>-2.0432362225331128E-2</v>
      </c>
      <c r="N31" s="27">
        <f t="shared" si="0"/>
        <v>2.3670096627778481</v>
      </c>
      <c r="O31" s="152">
        <f t="shared" si="0"/>
        <v>2.1797443418744429</v>
      </c>
      <c r="P31" s="52">
        <f t="shared" si="7"/>
        <v>-7.9114725997204635E-2</v>
      </c>
    </row>
    <row r="32" spans="1:16" ht="20.100000000000001" customHeight="1" thickBot="1" x14ac:dyDescent="0.3">
      <c r="A32" s="8" t="s">
        <v>17</v>
      </c>
      <c r="B32" s="19">
        <f>B33-SUM(B7:B31)</f>
        <v>24194.490000000107</v>
      </c>
      <c r="C32" s="140">
        <f>C33-SUM(C7:C31)</f>
        <v>23115.149999999849</v>
      </c>
      <c r="D32" s="247">
        <f t="shared" si="1"/>
        <v>6.4328765500315785E-2</v>
      </c>
      <c r="E32" s="215">
        <f t="shared" si="2"/>
        <v>6.3769144999390348E-2</v>
      </c>
      <c r="F32" s="52">
        <f t="shared" si="3"/>
        <v>-4.4610983740523302E-2</v>
      </c>
      <c r="H32" s="19">
        <f>H33-SUM(H7:H31)</f>
        <v>6755.7420000000129</v>
      </c>
      <c r="I32" s="140">
        <f>I33-SUM(I7:I31)</f>
        <v>6611.0469999999186</v>
      </c>
      <c r="J32" s="247">
        <f t="shared" si="4"/>
        <v>6.2061856280013344E-2</v>
      </c>
      <c r="K32" s="215">
        <f t="shared" si="5"/>
        <v>6.1628712328621355E-2</v>
      </c>
      <c r="L32" s="52">
        <f t="shared" si="6"/>
        <v>-2.1418076652437886E-2</v>
      </c>
      <c r="N32" s="27">
        <f t="shared" si="0"/>
        <v>2.7922646850584503</v>
      </c>
      <c r="O32" s="152">
        <f t="shared" si="0"/>
        <v>2.8600493615658831</v>
      </c>
      <c r="P32" s="52">
        <f t="shared" si="7"/>
        <v>2.4275877881546132E-2</v>
      </c>
    </row>
    <row r="33" spans="1:16" ht="26.25" customHeight="1" thickBot="1" x14ac:dyDescent="0.3">
      <c r="A33" s="12" t="s">
        <v>18</v>
      </c>
      <c r="B33" s="17">
        <v>376106.86000000016</v>
      </c>
      <c r="C33" s="145">
        <v>362481.72999999981</v>
      </c>
      <c r="D33" s="243">
        <f>SUM(D7:D32)</f>
        <v>0.99999999999999989</v>
      </c>
      <c r="E33" s="244">
        <f>SUM(E7:E32)</f>
        <v>1</v>
      </c>
      <c r="F33" s="57">
        <f t="shared" si="3"/>
        <v>-3.6226752152301471E-2</v>
      </c>
      <c r="G33" s="1"/>
      <c r="H33" s="17">
        <v>108854.97799999997</v>
      </c>
      <c r="I33" s="145">
        <v>107272.1909999999</v>
      </c>
      <c r="J33" s="243">
        <f>SUM(J7:J32)</f>
        <v>1.0000000000000002</v>
      </c>
      <c r="K33" s="244">
        <f>SUM(K7:K32)</f>
        <v>1.0000000000000002</v>
      </c>
      <c r="L33" s="57">
        <f t="shared" si="6"/>
        <v>-1.4540327223253583E-2</v>
      </c>
      <c r="N33" s="29">
        <f t="shared" si="0"/>
        <v>2.8942566482302379</v>
      </c>
      <c r="O33" s="146">
        <f t="shared" si="0"/>
        <v>2.9593820080256172</v>
      </c>
      <c r="P33" s="57">
        <f t="shared" si="7"/>
        <v>2.2501584244507763E-2</v>
      </c>
    </row>
    <row r="35" spans="1:16" ht="15.75" thickBot="1" x14ac:dyDescent="0.3"/>
    <row r="36" spans="1:16" x14ac:dyDescent="0.25">
      <c r="A36" s="375" t="s">
        <v>2</v>
      </c>
      <c r="B36" s="363" t="s">
        <v>1</v>
      </c>
      <c r="C36" s="361"/>
      <c r="D36" s="363" t="s">
        <v>104</v>
      </c>
      <c r="E36" s="361"/>
      <c r="F36" s="130" t="s">
        <v>0</v>
      </c>
      <c r="H36" s="373" t="s">
        <v>19</v>
      </c>
      <c r="I36" s="374"/>
      <c r="J36" s="363" t="s">
        <v>104</v>
      </c>
      <c r="K36" s="364"/>
      <c r="L36" s="130" t="s">
        <v>0</v>
      </c>
      <c r="N36" s="371" t="s">
        <v>22</v>
      </c>
      <c r="O36" s="361"/>
      <c r="P36" s="130" t="s">
        <v>0</v>
      </c>
    </row>
    <row r="37" spans="1:16" x14ac:dyDescent="0.25">
      <c r="A37" s="376"/>
      <c r="B37" s="366" t="str">
        <f>B5</f>
        <v>jan-mar</v>
      </c>
      <c r="C37" s="368"/>
      <c r="D37" s="366" t="str">
        <f>B5</f>
        <v>jan-mar</v>
      </c>
      <c r="E37" s="368"/>
      <c r="F37" s="131" t="str">
        <f>F5</f>
        <v>2025/2024</v>
      </c>
      <c r="H37" s="369" t="str">
        <f>B5</f>
        <v>jan-mar</v>
      </c>
      <c r="I37" s="368"/>
      <c r="J37" s="366" t="str">
        <f>B5</f>
        <v>jan-mar</v>
      </c>
      <c r="K37" s="367"/>
      <c r="L37" s="131" t="str">
        <f>F37</f>
        <v>2025/2024</v>
      </c>
      <c r="N37" s="369" t="str">
        <f>B5</f>
        <v>jan-mar</v>
      </c>
      <c r="O37" s="367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172</v>
      </c>
      <c r="B39" s="39">
        <v>31122.569999999996</v>
      </c>
      <c r="C39" s="147">
        <v>34811.079999999994</v>
      </c>
      <c r="D39" s="247">
        <f t="shared" ref="D39:D61" si="8">B39/$B$62</f>
        <v>0.20657806535837173</v>
      </c>
      <c r="E39" s="246">
        <f t="shared" ref="E39:E61" si="9">C39/$C$62</f>
        <v>0.24005545446859605</v>
      </c>
      <c r="F39" s="52">
        <f>(C39-B39)/B39</f>
        <v>0.11851559816557562</v>
      </c>
      <c r="H39" s="39">
        <v>7307.058</v>
      </c>
      <c r="I39" s="147">
        <v>8127.9040000000005</v>
      </c>
      <c r="J39" s="247">
        <f t="shared" ref="J39:J61" si="10">H39/$H$62</f>
        <v>0.19158408497655524</v>
      </c>
      <c r="K39" s="246">
        <f t="shared" ref="K39:K61" si="11">I39/$I$62</f>
        <v>0.21915853238625965</v>
      </c>
      <c r="L39" s="52">
        <f>(I39-H39)/H39</f>
        <v>0.11233604550559205</v>
      </c>
      <c r="N39" s="27">
        <f t="shared" ref="N39:O62" si="12">(H39/B39)*10</f>
        <v>2.3478324572810023</v>
      </c>
      <c r="O39" s="151">
        <f t="shared" si="12"/>
        <v>2.3348611993652604</v>
      </c>
      <c r="P39" s="61">
        <f t="shared" si="7"/>
        <v>-5.5247800478760755E-3</v>
      </c>
    </row>
    <row r="40" spans="1:16" ht="20.100000000000001" customHeight="1" x14ac:dyDescent="0.25">
      <c r="A40" s="38" t="s">
        <v>171</v>
      </c>
      <c r="B40" s="19">
        <v>27322.61</v>
      </c>
      <c r="C40" s="140">
        <v>22025.889999999996</v>
      </c>
      <c r="D40" s="247">
        <f t="shared" si="8"/>
        <v>0.18135558581252453</v>
      </c>
      <c r="E40" s="215">
        <f t="shared" si="9"/>
        <v>0.15188942813682613</v>
      </c>
      <c r="F40" s="52">
        <f t="shared" ref="F40:F62" si="13">(C40-B40)/B40</f>
        <v>-0.19385849302098171</v>
      </c>
      <c r="H40" s="19">
        <v>6891.0029999999988</v>
      </c>
      <c r="I40" s="140">
        <v>5789.9439999999995</v>
      </c>
      <c r="J40" s="247">
        <f t="shared" si="10"/>
        <v>0.18067552006918472</v>
      </c>
      <c r="K40" s="215">
        <f t="shared" si="11"/>
        <v>0.15611843221064489</v>
      </c>
      <c r="L40" s="52">
        <f t="shared" ref="L40:L62" si="14">(I40-H40)/H40</f>
        <v>-0.15978211009340723</v>
      </c>
      <c r="N40" s="27">
        <f t="shared" si="12"/>
        <v>2.522088116764833</v>
      </c>
      <c r="O40" s="152">
        <f t="shared" si="12"/>
        <v>2.6286992262287701</v>
      </c>
      <c r="P40" s="52">
        <f t="shared" si="7"/>
        <v>4.2270969342931078E-2</v>
      </c>
    </row>
    <row r="41" spans="1:16" ht="20.100000000000001" customHeight="1" x14ac:dyDescent="0.25">
      <c r="A41" s="38" t="s">
        <v>177</v>
      </c>
      <c r="B41" s="19">
        <v>16665.740000000002</v>
      </c>
      <c r="C41" s="140">
        <v>15925.360000000002</v>
      </c>
      <c r="D41" s="247">
        <f t="shared" si="8"/>
        <v>0.1106199239640438</v>
      </c>
      <c r="E41" s="215">
        <f t="shared" si="9"/>
        <v>0.10982048050149557</v>
      </c>
      <c r="F41" s="52">
        <f t="shared" si="13"/>
        <v>-4.4425270045014453E-2</v>
      </c>
      <c r="H41" s="19">
        <v>4256.018</v>
      </c>
      <c r="I41" s="140">
        <v>3971.5559999999991</v>
      </c>
      <c r="J41" s="247">
        <f t="shared" si="10"/>
        <v>0.11158872889386517</v>
      </c>
      <c r="K41" s="215">
        <f t="shared" si="11"/>
        <v>0.10708792626608823</v>
      </c>
      <c r="L41" s="52">
        <f t="shared" si="14"/>
        <v>-6.6837593262058778E-2</v>
      </c>
      <c r="N41" s="27">
        <f t="shared" si="12"/>
        <v>2.5537527886550486</v>
      </c>
      <c r="O41" s="152">
        <f t="shared" si="12"/>
        <v>2.493856339825284</v>
      </c>
      <c r="P41" s="52">
        <f t="shared" si="7"/>
        <v>-2.3454286215898568E-2</v>
      </c>
    </row>
    <row r="42" spans="1:16" ht="20.100000000000001" customHeight="1" x14ac:dyDescent="0.25">
      <c r="A42" s="38" t="s">
        <v>164</v>
      </c>
      <c r="B42" s="19">
        <v>15874.349999999999</v>
      </c>
      <c r="C42" s="140">
        <v>15013.220000000001</v>
      </c>
      <c r="D42" s="247">
        <f t="shared" si="8"/>
        <v>0.10536702180512947</v>
      </c>
      <c r="E42" s="215">
        <f t="shared" si="9"/>
        <v>0.10353040900015215</v>
      </c>
      <c r="F42" s="52">
        <f t="shared" si="13"/>
        <v>-5.4246630570700373E-2</v>
      </c>
      <c r="H42" s="19">
        <v>3850.3319999999999</v>
      </c>
      <c r="I42" s="140">
        <v>3749.3059999999996</v>
      </c>
      <c r="J42" s="247">
        <f t="shared" si="10"/>
        <v>0.10095202926758619</v>
      </c>
      <c r="K42" s="215">
        <f t="shared" si="11"/>
        <v>0.10109523936638493</v>
      </c>
      <c r="L42" s="52">
        <f t="shared" si="14"/>
        <v>-2.6238256856811387E-2</v>
      </c>
      <c r="N42" s="27">
        <f t="shared" si="12"/>
        <v>2.425505296279848</v>
      </c>
      <c r="O42" s="152">
        <f t="shared" si="12"/>
        <v>2.4973363475656782</v>
      </c>
      <c r="P42" s="52">
        <f t="shared" si="7"/>
        <v>2.9614881235675752E-2</v>
      </c>
    </row>
    <row r="43" spans="1:16" ht="20.100000000000001" customHeight="1" x14ac:dyDescent="0.25">
      <c r="A43" s="38" t="s">
        <v>179</v>
      </c>
      <c r="B43" s="19">
        <v>14768.2</v>
      </c>
      <c r="C43" s="140">
        <v>14530.659999999996</v>
      </c>
      <c r="D43" s="247">
        <f t="shared" si="8"/>
        <v>9.802487984846707E-2</v>
      </c>
      <c r="E43" s="215">
        <f t="shared" si="9"/>
        <v>0.10020269954361226</v>
      </c>
      <c r="F43" s="52">
        <f t="shared" si="13"/>
        <v>-1.6084560068255069E-2</v>
      </c>
      <c r="H43" s="19">
        <v>3244.5440000000003</v>
      </c>
      <c r="I43" s="140">
        <v>3208.1529999999998</v>
      </c>
      <c r="J43" s="247">
        <f t="shared" si="10"/>
        <v>8.5068846231434389E-2</v>
      </c>
      <c r="K43" s="215">
        <f t="shared" si="11"/>
        <v>8.6503741081412372E-2</v>
      </c>
      <c r="L43" s="52">
        <f t="shared" si="14"/>
        <v>-1.1216059945557997E-2</v>
      </c>
      <c r="N43" s="27">
        <f t="shared" si="12"/>
        <v>2.1969799975623299</v>
      </c>
      <c r="O43" s="152">
        <f t="shared" si="12"/>
        <v>2.2078508477935626</v>
      </c>
      <c r="P43" s="52">
        <f t="shared" si="7"/>
        <v>4.9480879403974972E-3</v>
      </c>
    </row>
    <row r="44" spans="1:16" ht="20.100000000000001" customHeight="1" x14ac:dyDescent="0.25">
      <c r="A44" s="38" t="s">
        <v>175</v>
      </c>
      <c r="B44" s="19">
        <v>7779.64</v>
      </c>
      <c r="C44" s="140">
        <v>12049.539999999999</v>
      </c>
      <c r="D44" s="247">
        <f t="shared" si="8"/>
        <v>5.1637862181195295E-2</v>
      </c>
      <c r="E44" s="215">
        <f t="shared" si="9"/>
        <v>8.3093020981754293E-2</v>
      </c>
      <c r="F44" s="52">
        <f t="shared" si="13"/>
        <v>0.54885573111352182</v>
      </c>
      <c r="H44" s="19">
        <v>1927.152</v>
      </c>
      <c r="I44" s="140">
        <v>2869.6670000000004</v>
      </c>
      <c r="J44" s="247">
        <f t="shared" si="10"/>
        <v>5.0528085657830873E-2</v>
      </c>
      <c r="K44" s="215">
        <f t="shared" si="11"/>
        <v>7.7376899155954679E-2</v>
      </c>
      <c r="L44" s="52">
        <f t="shared" si="14"/>
        <v>0.48907143805989373</v>
      </c>
      <c r="N44" s="27">
        <f t="shared" si="12"/>
        <v>2.4771737509704819</v>
      </c>
      <c r="O44" s="152">
        <f t="shared" si="12"/>
        <v>2.381557304262238</v>
      </c>
      <c r="P44" s="52">
        <f t="shared" si="7"/>
        <v>-3.8599006900821645E-2</v>
      </c>
    </row>
    <row r="45" spans="1:16" ht="20.100000000000001" customHeight="1" x14ac:dyDescent="0.25">
      <c r="A45" s="38" t="s">
        <v>168</v>
      </c>
      <c r="B45" s="19">
        <v>12606.309999999998</v>
      </c>
      <c r="C45" s="140">
        <v>9019.0499999999993</v>
      </c>
      <c r="D45" s="247">
        <f t="shared" si="8"/>
        <v>8.3675195560903068E-2</v>
      </c>
      <c r="E45" s="215">
        <f t="shared" si="9"/>
        <v>6.2194914568148747E-2</v>
      </c>
      <c r="F45" s="52">
        <f t="shared" si="13"/>
        <v>-0.2845606684271606</v>
      </c>
      <c r="H45" s="19">
        <v>3308.0419999999999</v>
      </c>
      <c r="I45" s="140">
        <v>2721.8549999999996</v>
      </c>
      <c r="J45" s="247">
        <f t="shared" si="10"/>
        <v>8.6733703172195115E-2</v>
      </c>
      <c r="K45" s="215">
        <f t="shared" si="11"/>
        <v>7.339133768905276E-2</v>
      </c>
      <c r="L45" s="52">
        <f t="shared" si="14"/>
        <v>-0.17720059176999578</v>
      </c>
      <c r="N45" s="27">
        <f t="shared" si="12"/>
        <v>2.6241160180893539</v>
      </c>
      <c r="O45" s="152">
        <f t="shared" si="12"/>
        <v>3.0178954546210517</v>
      </c>
      <c r="P45" s="52">
        <f t="shared" si="7"/>
        <v>0.15006174796281022</v>
      </c>
    </row>
    <row r="46" spans="1:16" ht="20.100000000000001" customHeight="1" x14ac:dyDescent="0.25">
      <c r="A46" s="38" t="s">
        <v>173</v>
      </c>
      <c r="B46" s="19">
        <v>5449.81</v>
      </c>
      <c r="C46" s="140">
        <v>7802.079999999999</v>
      </c>
      <c r="D46" s="247">
        <f t="shared" si="8"/>
        <v>3.617346531378058E-2</v>
      </c>
      <c r="E46" s="215">
        <f t="shared" si="9"/>
        <v>5.3802750739142362E-2</v>
      </c>
      <c r="F46" s="52">
        <f t="shared" si="13"/>
        <v>0.43162422176185933</v>
      </c>
      <c r="H46" s="19">
        <v>1684.9229999999995</v>
      </c>
      <c r="I46" s="140">
        <v>2283.8940000000002</v>
      </c>
      <c r="J46" s="247">
        <f t="shared" si="10"/>
        <v>4.4177072525078118E-2</v>
      </c>
      <c r="K46" s="215">
        <f t="shared" si="11"/>
        <v>6.1582279658542245E-2</v>
      </c>
      <c r="L46" s="52">
        <f t="shared" si="14"/>
        <v>0.35548864844268896</v>
      </c>
      <c r="N46" s="27">
        <f t="shared" si="12"/>
        <v>3.0917096192344311</v>
      </c>
      <c r="O46" s="152">
        <f t="shared" si="12"/>
        <v>2.9272886204704394</v>
      </c>
      <c r="P46" s="52">
        <f t="shared" si="7"/>
        <v>-5.3181255361461031E-2</v>
      </c>
    </row>
    <row r="47" spans="1:16" ht="20.100000000000001" customHeight="1" x14ac:dyDescent="0.25">
      <c r="A47" s="38" t="s">
        <v>182</v>
      </c>
      <c r="B47" s="19">
        <v>4564.1899999999996</v>
      </c>
      <c r="C47" s="140">
        <v>3521.0099999999998</v>
      </c>
      <c r="D47" s="247">
        <f t="shared" si="8"/>
        <v>3.0295105453310146E-2</v>
      </c>
      <c r="E47" s="215">
        <f t="shared" si="9"/>
        <v>2.4280707629251132E-2</v>
      </c>
      <c r="F47" s="52">
        <f t="shared" si="13"/>
        <v>-0.22855753156638964</v>
      </c>
      <c r="H47" s="19">
        <v>1741.2150000000006</v>
      </c>
      <c r="I47" s="140">
        <v>1414.2660000000001</v>
      </c>
      <c r="J47" s="247">
        <f t="shared" si="10"/>
        <v>4.5652995025145922E-2</v>
      </c>
      <c r="K47" s="215">
        <f t="shared" si="11"/>
        <v>3.8133873254874308E-2</v>
      </c>
      <c r="L47" s="52">
        <f t="shared" si="14"/>
        <v>-0.18777060845444152</v>
      </c>
      <c r="N47" s="27">
        <f t="shared" si="12"/>
        <v>3.8149485450868625</v>
      </c>
      <c r="O47" s="152">
        <f t="shared" si="12"/>
        <v>4.0166486320686401</v>
      </c>
      <c r="P47" s="52">
        <f t="shared" si="7"/>
        <v>5.2870984915783459E-2</v>
      </c>
    </row>
    <row r="48" spans="1:16" ht="20.100000000000001" customHeight="1" x14ac:dyDescent="0.25">
      <c r="A48" s="38" t="s">
        <v>189</v>
      </c>
      <c r="B48" s="19">
        <v>4487.34</v>
      </c>
      <c r="C48" s="140">
        <v>2975.5200000000004</v>
      </c>
      <c r="D48" s="247">
        <f t="shared" si="8"/>
        <v>2.9785008622528149E-2</v>
      </c>
      <c r="E48" s="215">
        <f t="shared" si="9"/>
        <v>2.0519036062092794E-2</v>
      </c>
      <c r="F48" s="52">
        <f t="shared" si="13"/>
        <v>-0.33690783403976515</v>
      </c>
      <c r="H48" s="19">
        <v>1282.1439999999998</v>
      </c>
      <c r="I48" s="140">
        <v>902.06300000000022</v>
      </c>
      <c r="J48" s="247">
        <f t="shared" si="10"/>
        <v>3.3616591663591613E-2</v>
      </c>
      <c r="K48" s="215">
        <f t="shared" si="11"/>
        <v>2.4322974680796743E-2</v>
      </c>
      <c r="L48" s="52">
        <f t="shared" si="14"/>
        <v>-0.29644174133326651</v>
      </c>
      <c r="N48" s="27">
        <f t="shared" si="12"/>
        <v>2.8572472778973728</v>
      </c>
      <c r="O48" s="152">
        <f t="shared" si="12"/>
        <v>3.0316146421465828</v>
      </c>
      <c r="P48" s="52">
        <f t="shared" si="7"/>
        <v>6.1026347141198686E-2</v>
      </c>
    </row>
    <row r="49" spans="1:16" ht="20.100000000000001" customHeight="1" x14ac:dyDescent="0.25">
      <c r="A49" s="38" t="s">
        <v>178</v>
      </c>
      <c r="B49" s="19">
        <v>1659.4199999999996</v>
      </c>
      <c r="C49" s="140">
        <v>1722.8599999999997</v>
      </c>
      <c r="D49" s="247">
        <f t="shared" si="8"/>
        <v>1.101450726006847E-2</v>
      </c>
      <c r="E49" s="215">
        <f t="shared" si="9"/>
        <v>1.1880755790563389E-2</v>
      </c>
      <c r="F49" s="52">
        <f t="shared" si="13"/>
        <v>3.8230225018379957E-2</v>
      </c>
      <c r="H49" s="19">
        <v>551.74199999999996</v>
      </c>
      <c r="I49" s="140">
        <v>571.84099999999978</v>
      </c>
      <c r="J49" s="247">
        <f t="shared" si="10"/>
        <v>1.4466148511909242E-2</v>
      </c>
      <c r="K49" s="215">
        <f t="shared" si="11"/>
        <v>1.541896094224182E-2</v>
      </c>
      <c r="L49" s="52">
        <f t="shared" si="14"/>
        <v>3.6428258135142548E-2</v>
      </c>
      <c r="N49" s="27">
        <f t="shared" si="12"/>
        <v>3.3249087030408218</v>
      </c>
      <c r="O49" s="152">
        <f t="shared" si="12"/>
        <v>3.3191379450448668</v>
      </c>
      <c r="P49" s="52">
        <f t="shared" si="7"/>
        <v>-1.735613970596321E-3</v>
      </c>
    </row>
    <row r="50" spans="1:16" ht="20.100000000000001" customHeight="1" x14ac:dyDescent="0.25">
      <c r="A50" s="38" t="s">
        <v>192</v>
      </c>
      <c r="B50" s="19">
        <v>4910.5200000000004</v>
      </c>
      <c r="C50" s="140">
        <v>1422.7499999999998</v>
      </c>
      <c r="D50" s="247">
        <f t="shared" si="8"/>
        <v>3.2593893161894781E-2</v>
      </c>
      <c r="E50" s="215">
        <f t="shared" si="9"/>
        <v>9.8112123451842073E-3</v>
      </c>
      <c r="F50" s="52">
        <f t="shared" si="13"/>
        <v>-0.71026490066225167</v>
      </c>
      <c r="H50" s="19">
        <v>1095.769</v>
      </c>
      <c r="I50" s="140">
        <v>344.20099999999991</v>
      </c>
      <c r="J50" s="247">
        <f t="shared" si="10"/>
        <v>2.8730017089049376E-2</v>
      </c>
      <c r="K50" s="215">
        <f t="shared" si="11"/>
        <v>9.2809395885929419E-3</v>
      </c>
      <c r="L50" s="52">
        <f t="shared" si="14"/>
        <v>-0.68588178712849157</v>
      </c>
      <c r="N50" s="27">
        <f t="shared" si="12"/>
        <v>2.2314724306183455</v>
      </c>
      <c r="O50" s="152">
        <f t="shared" si="12"/>
        <v>2.4192655069407834</v>
      </c>
      <c r="P50" s="52">
        <f t="shared" si="7"/>
        <v>8.4156574710806509E-2</v>
      </c>
    </row>
    <row r="51" spans="1:16" ht="20.100000000000001" customHeight="1" x14ac:dyDescent="0.25">
      <c r="A51" s="38" t="s">
        <v>195</v>
      </c>
      <c r="B51" s="19">
        <v>745.07</v>
      </c>
      <c r="C51" s="140">
        <v>723.37000000000012</v>
      </c>
      <c r="D51" s="247">
        <f t="shared" si="8"/>
        <v>4.9454501719029646E-3</v>
      </c>
      <c r="E51" s="215">
        <f t="shared" si="9"/>
        <v>4.98832308848069E-3</v>
      </c>
      <c r="F51" s="52">
        <f t="shared" si="13"/>
        <v>-2.9124780221992472E-2</v>
      </c>
      <c r="H51" s="19">
        <v>215.21199999999999</v>
      </c>
      <c r="I51" s="140">
        <v>185.352</v>
      </c>
      <c r="J51" s="247">
        <f t="shared" si="10"/>
        <v>5.6426531849034728E-3</v>
      </c>
      <c r="K51" s="215">
        <f t="shared" si="11"/>
        <v>4.9977795376099417E-3</v>
      </c>
      <c r="L51" s="52">
        <f t="shared" si="14"/>
        <v>-0.13874691002360456</v>
      </c>
      <c r="N51" s="27">
        <f t="shared" si="12"/>
        <v>2.8884802770209506</v>
      </c>
      <c r="O51" s="152">
        <f t="shared" si="12"/>
        <v>2.5623401578721809</v>
      </c>
      <c r="P51" s="52">
        <f t="shared" si="7"/>
        <v>-0.11291062699764595</v>
      </c>
    </row>
    <row r="52" spans="1:16" ht="20.100000000000001" customHeight="1" x14ac:dyDescent="0.25">
      <c r="A52" s="38" t="s">
        <v>196</v>
      </c>
      <c r="B52" s="19">
        <v>930.07000000000016</v>
      </c>
      <c r="C52" s="140">
        <v>657.83999999999992</v>
      </c>
      <c r="D52" s="247">
        <f t="shared" si="8"/>
        <v>6.1733996018921589E-3</v>
      </c>
      <c r="E52" s="215">
        <f t="shared" si="9"/>
        <v>4.5364315088075764E-3</v>
      </c>
      <c r="F52" s="52">
        <f t="shared" si="13"/>
        <v>-0.29269839904523337</v>
      </c>
      <c r="H52" s="19">
        <v>252.65399999999994</v>
      </c>
      <c r="I52" s="140">
        <v>177.08799999999997</v>
      </c>
      <c r="J52" s="247">
        <f t="shared" si="10"/>
        <v>6.6243466803830725E-3</v>
      </c>
      <c r="K52" s="215">
        <f t="shared" si="11"/>
        <v>4.7749513507071364E-3</v>
      </c>
      <c r="L52" s="52">
        <f t="shared" si="14"/>
        <v>-0.29908887252922967</v>
      </c>
      <c r="N52" s="27">
        <f t="shared" si="12"/>
        <v>2.7165052092853212</v>
      </c>
      <c r="O52" s="152">
        <f t="shared" si="12"/>
        <v>2.6919615712027238</v>
      </c>
      <c r="P52" s="52">
        <f t="shared" si="7"/>
        <v>-9.0350049757697802E-3</v>
      </c>
    </row>
    <row r="53" spans="1:16" ht="20.100000000000001" customHeight="1" x14ac:dyDescent="0.25">
      <c r="A53" s="38" t="s">
        <v>194</v>
      </c>
      <c r="B53" s="19">
        <v>113.28</v>
      </c>
      <c r="C53" s="140">
        <v>966.84</v>
      </c>
      <c r="D53" s="247">
        <f t="shared" si="8"/>
        <v>7.5190330502257214E-4</v>
      </c>
      <c r="E53" s="215">
        <f t="shared" si="9"/>
        <v>6.6672799464543315E-3</v>
      </c>
      <c r="F53" s="52">
        <f t="shared" si="13"/>
        <v>7.5349576271186445</v>
      </c>
      <c r="H53" s="19">
        <v>38.440999999999995</v>
      </c>
      <c r="I53" s="140">
        <v>156.65599999999995</v>
      </c>
      <c r="J53" s="247">
        <f t="shared" si="10"/>
        <v>1.0078863217705071E-3</v>
      </c>
      <c r="K53" s="215">
        <f t="shared" si="11"/>
        <v>4.2240286117431851E-3</v>
      </c>
      <c r="L53" s="52">
        <f t="shared" si="14"/>
        <v>3.075232173980905</v>
      </c>
      <c r="N53" s="27">
        <f t="shared" ref="N53:N54" si="15">(H53/B53)*10</f>
        <v>3.3934498587570614</v>
      </c>
      <c r="O53" s="152">
        <f t="shared" ref="O53:O54" si="16">(I53/C53)*10</f>
        <v>1.620288775805717</v>
      </c>
      <c r="P53" s="52">
        <f t="shared" ref="P53:P54" si="17">(O53-N53)/N53</f>
        <v>-0.5225246155842157</v>
      </c>
    </row>
    <row r="54" spans="1:16" ht="20.100000000000001" customHeight="1" x14ac:dyDescent="0.25">
      <c r="A54" s="38" t="s">
        <v>193</v>
      </c>
      <c r="B54" s="19">
        <v>433.31</v>
      </c>
      <c r="C54" s="140">
        <v>550.66999999999996</v>
      </c>
      <c r="D54" s="247">
        <f t="shared" si="8"/>
        <v>2.8761230676141482E-3</v>
      </c>
      <c r="E54" s="215">
        <f t="shared" si="9"/>
        <v>3.7973925862748816E-3</v>
      </c>
      <c r="F54" s="52">
        <f t="shared" si="13"/>
        <v>0.27084535321132669</v>
      </c>
      <c r="H54" s="19">
        <v>105.74100000000001</v>
      </c>
      <c r="I54" s="140">
        <v>151.71799999999999</v>
      </c>
      <c r="J54" s="247">
        <f t="shared" si="10"/>
        <v>2.7724280728996442E-3</v>
      </c>
      <c r="K54" s="215">
        <f t="shared" si="11"/>
        <v>4.090881759501409E-3</v>
      </c>
      <c r="L54" s="52">
        <f t="shared" si="14"/>
        <v>0.43480769048902479</v>
      </c>
      <c r="N54" s="27">
        <f t="shared" si="15"/>
        <v>2.4403083242943855</v>
      </c>
      <c r="O54" s="152">
        <f t="shared" si="16"/>
        <v>2.7551528138449526</v>
      </c>
      <c r="P54" s="52">
        <f t="shared" si="17"/>
        <v>0.12901832379791775</v>
      </c>
    </row>
    <row r="55" spans="1:16" ht="20.100000000000001" customHeight="1" x14ac:dyDescent="0.25">
      <c r="A55" s="38" t="s">
        <v>191</v>
      </c>
      <c r="B55" s="19">
        <v>178.05999999999997</v>
      </c>
      <c r="C55" s="140">
        <v>255.44</v>
      </c>
      <c r="D55" s="247">
        <f t="shared" si="8"/>
        <v>1.1818847324533825E-3</v>
      </c>
      <c r="E55" s="215">
        <f t="shared" si="9"/>
        <v>1.7615013751213172E-3</v>
      </c>
      <c r="F55" s="52">
        <f t="shared" si="13"/>
        <v>0.43457261597214442</v>
      </c>
      <c r="H55" s="19">
        <v>69.668999999999997</v>
      </c>
      <c r="I55" s="140">
        <v>105.75399999999999</v>
      </c>
      <c r="J55" s="247">
        <f t="shared" si="10"/>
        <v>1.8266546695306957E-3</v>
      </c>
      <c r="K55" s="215">
        <f t="shared" si="11"/>
        <v>2.8515213065971865E-3</v>
      </c>
      <c r="L55" s="52">
        <f t="shared" si="14"/>
        <v>0.51794915959752541</v>
      </c>
      <c r="N55" s="27">
        <f t="shared" ref="N55" si="18">(H55/B55)*10</f>
        <v>3.912669886555094</v>
      </c>
      <c r="O55" s="152">
        <f t="shared" ref="O55" si="19">(I55/C55)*10</f>
        <v>4.1400720325712488</v>
      </c>
      <c r="P55" s="52">
        <f t="shared" ref="P55" si="20">(O55-N55)/N55</f>
        <v>5.811943062141918E-2</v>
      </c>
    </row>
    <row r="56" spans="1:16" ht="20.100000000000001" customHeight="1" x14ac:dyDescent="0.25">
      <c r="A56" s="38" t="s">
        <v>197</v>
      </c>
      <c r="B56" s="19">
        <v>309.87</v>
      </c>
      <c r="C56" s="140">
        <v>275.85000000000002</v>
      </c>
      <c r="D56" s="247">
        <f t="shared" si="8"/>
        <v>2.0567821074094672E-3</v>
      </c>
      <c r="E56" s="215">
        <f t="shared" si="9"/>
        <v>1.9022477072001857E-3</v>
      </c>
      <c r="F56" s="52">
        <f t="shared" si="13"/>
        <v>-0.10978797560267203</v>
      </c>
      <c r="H56" s="19">
        <v>81.525000000000006</v>
      </c>
      <c r="I56" s="140">
        <v>86.034999999999997</v>
      </c>
      <c r="J56" s="247">
        <f t="shared" si="10"/>
        <v>2.1375076710371897E-3</v>
      </c>
      <c r="K56" s="215">
        <f t="shared" si="11"/>
        <v>2.3198237004093364E-3</v>
      </c>
      <c r="L56" s="52">
        <f t="shared" si="14"/>
        <v>5.5320453848512613E-2</v>
      </c>
      <c r="N56" s="27">
        <f t="shared" ref="N56" si="21">(H56/B56)*10</f>
        <v>2.6309420079388128</v>
      </c>
      <c r="O56" s="152">
        <f t="shared" ref="O56" si="22">(I56/C56)*10</f>
        <v>3.1189052021025914</v>
      </c>
      <c r="P56" s="52">
        <f t="shared" si="7"/>
        <v>0.1854709046004662</v>
      </c>
    </row>
    <row r="57" spans="1:16" ht="20.100000000000001" customHeight="1" x14ac:dyDescent="0.25">
      <c r="A57" s="38" t="s">
        <v>190</v>
      </c>
      <c r="B57" s="19">
        <v>82.519999999999982</v>
      </c>
      <c r="C57" s="140">
        <v>228.63999999999996</v>
      </c>
      <c r="D57" s="247">
        <f t="shared" si="8"/>
        <v>5.4773182142004448E-4</v>
      </c>
      <c r="E57" s="215">
        <f t="shared" si="9"/>
        <v>1.5766899248658703E-3</v>
      </c>
      <c r="F57" s="52">
        <f t="shared" si="13"/>
        <v>1.7707222491517209</v>
      </c>
      <c r="H57" s="19">
        <v>27.162000000000003</v>
      </c>
      <c r="I57" s="140">
        <v>81.852999999999994</v>
      </c>
      <c r="J57" s="247">
        <f t="shared" si="10"/>
        <v>7.1216170942302542E-4</v>
      </c>
      <c r="K57" s="215">
        <f t="shared" si="11"/>
        <v>2.2070614209287547E-3</v>
      </c>
      <c r="L57" s="52">
        <f t="shared" si="14"/>
        <v>2.0135115234518808</v>
      </c>
      <c r="N57" s="27">
        <f t="shared" ref="N57" si="23">(H57/B57)*10</f>
        <v>3.29156568104702</v>
      </c>
      <c r="O57" s="152">
        <f t="shared" ref="O57" si="24">(I57/C57)*10</f>
        <v>3.5799947515745281</v>
      </c>
      <c r="P57" s="52">
        <f t="shared" ref="P57" si="25">(O57-N57)/N57</f>
        <v>8.7626709741292844E-2</v>
      </c>
    </row>
    <row r="58" spans="1:16" ht="20.100000000000001" customHeight="1" x14ac:dyDescent="0.25">
      <c r="A58" s="38" t="s">
        <v>184</v>
      </c>
      <c r="B58" s="19">
        <v>356.54000000000008</v>
      </c>
      <c r="C58" s="140">
        <v>178.27</v>
      </c>
      <c r="D58" s="247">
        <f t="shared" si="8"/>
        <v>2.3665572419910657E-3</v>
      </c>
      <c r="E58" s="215">
        <f t="shared" si="9"/>
        <v>1.2293409416805404E-3</v>
      </c>
      <c r="F58" s="52">
        <f t="shared" si="13"/>
        <v>-0.50000000000000011</v>
      </c>
      <c r="H58" s="19">
        <v>101.05799999999999</v>
      </c>
      <c r="I58" s="140">
        <v>73.659000000000006</v>
      </c>
      <c r="J58" s="247">
        <f t="shared" si="10"/>
        <v>2.6496442835900191E-3</v>
      </c>
      <c r="K58" s="215">
        <f t="shared" si="11"/>
        <v>1.9861206944668023E-3</v>
      </c>
      <c r="L58" s="52">
        <f t="shared" si="14"/>
        <v>-0.27112153416849721</v>
      </c>
      <c r="N58" s="27">
        <f t="shared" si="12"/>
        <v>2.8344084815167996</v>
      </c>
      <c r="O58" s="152">
        <f t="shared" si="12"/>
        <v>4.1318786110955292</v>
      </c>
      <c r="P58" s="52">
        <f t="shared" si="7"/>
        <v>0.45775693166300579</v>
      </c>
    </row>
    <row r="59" spans="1:16" ht="20.100000000000001" customHeight="1" x14ac:dyDescent="0.25">
      <c r="A59" s="38" t="s">
        <v>199</v>
      </c>
      <c r="B59" s="19">
        <v>156.45999999999998</v>
      </c>
      <c r="C59" s="140">
        <v>160.29000000000002</v>
      </c>
      <c r="D59" s="247">
        <f t="shared" si="8"/>
        <v>1.0385133395465361E-3</v>
      </c>
      <c r="E59" s="215">
        <f t="shared" si="9"/>
        <v>1.1053517672181177E-3</v>
      </c>
      <c r="F59" s="52">
        <f>(C59-B59)/B59</f>
        <v>2.4479100089480003E-2</v>
      </c>
      <c r="H59" s="19">
        <v>48.783999999999999</v>
      </c>
      <c r="I59" s="140">
        <v>48.527000000000008</v>
      </c>
      <c r="J59" s="247">
        <f t="shared" si="10"/>
        <v>1.2790699076832659E-3</v>
      </c>
      <c r="K59" s="215">
        <f t="shared" si="11"/>
        <v>1.3084684687599685E-3</v>
      </c>
      <c r="L59" s="52">
        <f>(I59-H59)/H59</f>
        <v>-5.2681206953097493E-3</v>
      </c>
      <c r="N59" s="27">
        <f t="shared" si="12"/>
        <v>3.1179854275853258</v>
      </c>
      <c r="O59" s="152">
        <f t="shared" si="12"/>
        <v>3.0274502464283488</v>
      </c>
      <c r="P59" s="52">
        <f>(O59-N59)/N59</f>
        <v>-2.9036434986513242E-2</v>
      </c>
    </row>
    <row r="60" spans="1:16" ht="20.100000000000001" customHeight="1" x14ac:dyDescent="0.25">
      <c r="A60" s="38" t="s">
        <v>198</v>
      </c>
      <c r="B60" s="19">
        <v>34.159999999999989</v>
      </c>
      <c r="C60" s="140">
        <v>148.97999999999999</v>
      </c>
      <c r="D60" s="247">
        <f t="shared" si="8"/>
        <v>2.2673920285638289E-4</v>
      </c>
      <c r="E60" s="215">
        <f t="shared" si="9"/>
        <v>1.0273585768304644E-3</v>
      </c>
      <c r="F60" s="52">
        <f>(C60-B60)/B60</f>
        <v>3.3612412177985957</v>
      </c>
      <c r="H60" s="19">
        <v>14.287000000000001</v>
      </c>
      <c r="I60" s="140">
        <v>39.087000000000003</v>
      </c>
      <c r="J60" s="247">
        <f t="shared" si="10"/>
        <v>3.7459150071890012E-4</v>
      </c>
      <c r="K60" s="215">
        <f t="shared" si="11"/>
        <v>1.05393094645086E-3</v>
      </c>
      <c r="L60" s="52">
        <f>(I60-H60)/H60</f>
        <v>1.7358437740603347</v>
      </c>
      <c r="N60" s="27">
        <f t="shared" si="12"/>
        <v>4.1823770491803289</v>
      </c>
      <c r="O60" s="152">
        <f t="shared" si="12"/>
        <v>2.6236407571486109</v>
      </c>
      <c r="P60" s="52">
        <f>(O60-N60)/N60</f>
        <v>-0.37269147991743173</v>
      </c>
    </row>
    <row r="61" spans="1:16" ht="20.100000000000001" customHeight="1" thickBot="1" x14ac:dyDescent="0.3">
      <c r="A61" s="8" t="s">
        <v>17</v>
      </c>
      <c r="B61" s="19">
        <f>B62-SUM(B39:B60)</f>
        <v>107.63000000000466</v>
      </c>
      <c r="C61" s="140">
        <f>C62-SUM(C39:C60)</f>
        <v>47.449999999982538</v>
      </c>
      <c r="D61" s="247">
        <f t="shared" si="8"/>
        <v>7.144010656742844E-4</v>
      </c>
      <c r="E61" s="215">
        <f t="shared" si="9"/>
        <v>3.2721281024692978E-4</v>
      </c>
      <c r="F61" s="52">
        <f t="shared" si="13"/>
        <v>-0.55913778686258031</v>
      </c>
      <c r="H61" s="19">
        <f>H62-SUM(H39:H60)</f>
        <v>45.739000000001397</v>
      </c>
      <c r="I61" s="140">
        <f>I62-SUM(I39:I60)</f>
        <v>26.490999999979977</v>
      </c>
      <c r="J61" s="247">
        <f t="shared" si="10"/>
        <v>1.1992329146344434E-3</v>
      </c>
      <c r="K61" s="215">
        <f t="shared" si="11"/>
        <v>7.1429592197939538E-4</v>
      </c>
      <c r="L61" s="52">
        <f t="shared" si="14"/>
        <v>-0.42082249284026396</v>
      </c>
      <c r="N61" s="27">
        <f t="shared" si="12"/>
        <v>4.2496515841307652</v>
      </c>
      <c r="O61" s="152">
        <f t="shared" si="12"/>
        <v>5.5829293993655904</v>
      </c>
      <c r="P61" s="52">
        <f t="shared" si="7"/>
        <v>0.31373814743157052</v>
      </c>
    </row>
    <row r="62" spans="1:16" ht="26.25" customHeight="1" thickBot="1" x14ac:dyDescent="0.3">
      <c r="A62" s="12" t="s">
        <v>18</v>
      </c>
      <c r="B62" s="17">
        <v>150657.66999999998</v>
      </c>
      <c r="C62" s="145">
        <v>145012.65999999997</v>
      </c>
      <c r="D62" s="253">
        <f>SUM(D39:D61)</f>
        <v>1.0000000000000004</v>
      </c>
      <c r="E62" s="254">
        <f>SUM(E39:E61)</f>
        <v>0.99999999999999989</v>
      </c>
      <c r="F62" s="57">
        <f t="shared" si="13"/>
        <v>-3.7469117901531401E-2</v>
      </c>
      <c r="G62" s="1"/>
      <c r="H62" s="17">
        <v>38140.213999999993</v>
      </c>
      <c r="I62" s="145">
        <v>37086.869999999995</v>
      </c>
      <c r="J62" s="253">
        <f>SUM(J39:J61)</f>
        <v>1</v>
      </c>
      <c r="K62" s="254">
        <f>SUM(K39:K61)</f>
        <v>0.99999999999999944</v>
      </c>
      <c r="L62" s="57">
        <f t="shared" si="14"/>
        <v>-2.7617674090659208E-2</v>
      </c>
      <c r="M62" s="1"/>
      <c r="N62" s="29">
        <f t="shared" si="12"/>
        <v>2.5315812995116675</v>
      </c>
      <c r="O62" s="146">
        <f t="shared" si="12"/>
        <v>2.5574918769161261</v>
      </c>
      <c r="P62" s="57">
        <f t="shared" si="7"/>
        <v>1.0234937905986514E-2</v>
      </c>
    </row>
    <row r="64" spans="1:16" ht="15.75" thickBot="1" x14ac:dyDescent="0.3"/>
    <row r="65" spans="1:16" x14ac:dyDescent="0.25">
      <c r="A65" s="375" t="s">
        <v>15</v>
      </c>
      <c r="B65" s="363" t="s">
        <v>1</v>
      </c>
      <c r="C65" s="361"/>
      <c r="D65" s="363" t="s">
        <v>104</v>
      </c>
      <c r="E65" s="361"/>
      <c r="F65" s="130" t="s">
        <v>0</v>
      </c>
      <c r="H65" s="373" t="s">
        <v>19</v>
      </c>
      <c r="I65" s="374"/>
      <c r="J65" s="363" t="s">
        <v>104</v>
      </c>
      <c r="K65" s="364"/>
      <c r="L65" s="130" t="s">
        <v>0</v>
      </c>
      <c r="N65" s="371" t="s">
        <v>22</v>
      </c>
      <c r="O65" s="361"/>
      <c r="P65" s="130" t="s">
        <v>0</v>
      </c>
    </row>
    <row r="66" spans="1:16" x14ac:dyDescent="0.25">
      <c r="A66" s="376"/>
      <c r="B66" s="366" t="str">
        <f>B5</f>
        <v>jan-mar</v>
      </c>
      <c r="C66" s="368"/>
      <c r="D66" s="366" t="str">
        <f>B5</f>
        <v>jan-mar</v>
      </c>
      <c r="E66" s="368"/>
      <c r="F66" s="131" t="str">
        <f>F37</f>
        <v>2025/2024</v>
      </c>
      <c r="H66" s="369" t="str">
        <f>B5</f>
        <v>jan-mar</v>
      </c>
      <c r="I66" s="368"/>
      <c r="J66" s="366" t="str">
        <f>B5</f>
        <v>jan-mar</v>
      </c>
      <c r="K66" s="367"/>
      <c r="L66" s="131" t="str">
        <f>F66</f>
        <v>2025/2024</v>
      </c>
      <c r="N66" s="369" t="str">
        <f>B5</f>
        <v>jan-mar</v>
      </c>
      <c r="O66" s="367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166</v>
      </c>
      <c r="B68" s="39">
        <v>41908.269999999997</v>
      </c>
      <c r="C68" s="147">
        <v>41240.159999999989</v>
      </c>
      <c r="D68" s="247">
        <f>B68/$B$96</f>
        <v>0.1858878712316509</v>
      </c>
      <c r="E68" s="246">
        <f>C68/$C$96</f>
        <v>0.18963689870931985</v>
      </c>
      <c r="F68" s="61">
        <f t="shared" ref="F68:F87" si="26">(C68-B68)/B68</f>
        <v>-1.5942199475187307E-2</v>
      </c>
      <c r="H68" s="19">
        <v>13674.014999999999</v>
      </c>
      <c r="I68" s="147">
        <v>14275.746000000003</v>
      </c>
      <c r="J68" s="245">
        <f>H68/$H$96</f>
        <v>0.19336860121600635</v>
      </c>
      <c r="K68" s="246">
        <f>I68/$I$96</f>
        <v>0.20340073674379866</v>
      </c>
      <c r="L68" s="61">
        <f>(I68-H68)/H68</f>
        <v>4.4005436589034268E-2</v>
      </c>
      <c r="N68" s="41">
        <f>(H68/B68)*10</f>
        <v>3.2628440639520555</v>
      </c>
      <c r="O68" s="149">
        <f t="shared" ref="N68:O96" si="27">(I68/C68)*10</f>
        <v>3.4616126610566029</v>
      </c>
      <c r="P68" s="61">
        <f t="shared" si="7"/>
        <v>6.0918815980372923E-2</v>
      </c>
    </row>
    <row r="69" spans="1:16" ht="20.100000000000001" customHeight="1" x14ac:dyDescent="0.25">
      <c r="A69" s="38" t="s">
        <v>165</v>
      </c>
      <c r="B69" s="19">
        <v>42807.35</v>
      </c>
      <c r="C69" s="140">
        <v>41874.090000000011</v>
      </c>
      <c r="D69" s="247">
        <f t="shared" ref="D69:D95" si="28">B69/$B$96</f>
        <v>0.18987582080024326</v>
      </c>
      <c r="E69" s="215">
        <f t="shared" ref="E69:E95" si="29">C69/$C$96</f>
        <v>0.19255193393708819</v>
      </c>
      <c r="F69" s="52">
        <f t="shared" si="26"/>
        <v>-2.180139625554928E-2</v>
      </c>
      <c r="H69" s="19">
        <v>13245.230999999998</v>
      </c>
      <c r="I69" s="140">
        <v>12578.428</v>
      </c>
      <c r="J69" s="214">
        <f>H69/$H$96</f>
        <v>0.18730503010658428</v>
      </c>
      <c r="K69" s="215">
        <f t="shared" ref="K69:K96" si="30">I69/$I$96</f>
        <v>0.17921736084957138</v>
      </c>
      <c r="L69" s="52">
        <f>(I69-H69)/H69</f>
        <v>-5.0342874352285599E-2</v>
      </c>
      <c r="N69" s="40">
        <f>(H69/B69)*10</f>
        <v>3.0941487851969338</v>
      </c>
      <c r="O69" s="143">
        <f t="shared" si="27"/>
        <v>3.0038689796005116</v>
      </c>
      <c r="P69" s="52">
        <f t="shared" si="7"/>
        <v>-2.9177590304752001E-2</v>
      </c>
    </row>
    <row r="70" spans="1:16" ht="20.100000000000001" customHeight="1" x14ac:dyDescent="0.25">
      <c r="A70" s="38" t="s">
        <v>170</v>
      </c>
      <c r="B70" s="19">
        <v>22218.03</v>
      </c>
      <c r="C70" s="140">
        <v>22024.05</v>
      </c>
      <c r="D70" s="247">
        <f t="shared" si="28"/>
        <v>9.8550054670855106E-2</v>
      </c>
      <c r="E70" s="215">
        <f t="shared" si="29"/>
        <v>0.10127440191839694</v>
      </c>
      <c r="F70" s="52">
        <f t="shared" si="26"/>
        <v>-8.7307470554319876E-3</v>
      </c>
      <c r="H70" s="19">
        <v>8490.2219999999979</v>
      </c>
      <c r="I70" s="140">
        <v>8225.764000000001</v>
      </c>
      <c r="J70" s="214">
        <f t="shared" ref="J70:J96" si="31">H70/$H$96</f>
        <v>0.12006293339252323</v>
      </c>
      <c r="K70" s="215">
        <f t="shared" si="30"/>
        <v>0.11720063230885561</v>
      </c>
      <c r="L70" s="52">
        <f t="shared" ref="L70:L87" si="32">(I70-H70)/H70</f>
        <v>-3.1148537694302571E-2</v>
      </c>
      <c r="N70" s="40">
        <f t="shared" si="27"/>
        <v>3.8213207921674419</v>
      </c>
      <c r="O70" s="143">
        <f t="shared" si="27"/>
        <v>3.7349007108138608</v>
      </c>
      <c r="P70" s="52">
        <f t="shared" si="7"/>
        <v>-2.2615238566392099E-2</v>
      </c>
    </row>
    <row r="71" spans="1:16" ht="20.100000000000001" customHeight="1" x14ac:dyDescent="0.25">
      <c r="A71" s="38" t="s">
        <v>167</v>
      </c>
      <c r="B71" s="19">
        <v>27530.31</v>
      </c>
      <c r="C71" s="140">
        <v>26745.309999999998</v>
      </c>
      <c r="D71" s="247">
        <f t="shared" si="28"/>
        <v>0.12211314664736654</v>
      </c>
      <c r="E71" s="215">
        <f t="shared" si="29"/>
        <v>0.12298443176310082</v>
      </c>
      <c r="F71" s="52">
        <f t="shared" si="26"/>
        <v>-2.8514026903438558E-2</v>
      </c>
      <c r="H71" s="19">
        <v>8299.8080000000009</v>
      </c>
      <c r="I71" s="140">
        <v>8186.28</v>
      </c>
      <c r="J71" s="214">
        <f t="shared" si="31"/>
        <v>0.11737022837267763</v>
      </c>
      <c r="K71" s="215">
        <f t="shared" si="30"/>
        <v>0.11663806453204083</v>
      </c>
      <c r="L71" s="52">
        <f t="shared" si="32"/>
        <v>-1.367838870489548E-2</v>
      </c>
      <c r="N71" s="40">
        <f t="shared" si="27"/>
        <v>3.0147891542085796</v>
      </c>
      <c r="O71" s="143">
        <f t="shared" si="27"/>
        <v>3.0608282349316571</v>
      </c>
      <c r="P71" s="52">
        <f t="shared" si="7"/>
        <v>1.5271078131221199E-2</v>
      </c>
    </row>
    <row r="72" spans="1:16" ht="20.100000000000001" customHeight="1" x14ac:dyDescent="0.25">
      <c r="A72" s="38" t="s">
        <v>174</v>
      </c>
      <c r="B72" s="19">
        <v>10983.13</v>
      </c>
      <c r="C72" s="140">
        <v>11576.29</v>
      </c>
      <c r="D72" s="247">
        <f t="shared" si="28"/>
        <v>4.8716653184693183E-2</v>
      </c>
      <c r="E72" s="215">
        <f t="shared" si="29"/>
        <v>5.3231891781208247E-2</v>
      </c>
      <c r="F72" s="52">
        <f t="shared" si="26"/>
        <v>5.4006462638610461E-2</v>
      </c>
      <c r="H72" s="19">
        <v>4724.6359999999995</v>
      </c>
      <c r="I72" s="140">
        <v>5371.93</v>
      </c>
      <c r="J72" s="214">
        <f t="shared" si="31"/>
        <v>6.6812582447422164E-2</v>
      </c>
      <c r="K72" s="215">
        <f t="shared" si="30"/>
        <v>7.653922392119572E-2</v>
      </c>
      <c r="L72" s="52">
        <f t="shared" si="32"/>
        <v>0.13700399353516352</v>
      </c>
      <c r="N72" s="40">
        <f t="shared" si="27"/>
        <v>4.301720911980464</v>
      </c>
      <c r="O72" s="143">
        <f t="shared" si="27"/>
        <v>4.6404590762670939</v>
      </c>
      <c r="P72" s="52">
        <f t="shared" ref="P72:P89" si="33">(O72-N72)/N72</f>
        <v>7.8744802654033316E-2</v>
      </c>
    </row>
    <row r="73" spans="1:16" ht="20.100000000000001" customHeight="1" x14ac:dyDescent="0.25">
      <c r="A73" s="38" t="s">
        <v>176</v>
      </c>
      <c r="B73" s="19">
        <v>37553.679999999993</v>
      </c>
      <c r="C73" s="140">
        <v>24463.340000000004</v>
      </c>
      <c r="D73" s="247">
        <f t="shared" si="28"/>
        <v>0.16657269870874228</v>
      </c>
      <c r="E73" s="215">
        <f t="shared" si="29"/>
        <v>0.11249112345033711</v>
      </c>
      <c r="F73" s="52">
        <f t="shared" si="26"/>
        <v>-0.34857675732444843</v>
      </c>
      <c r="H73" s="19">
        <v>7811.3580000000002</v>
      </c>
      <c r="I73" s="140">
        <v>4940.2760000000007</v>
      </c>
      <c r="J73" s="214">
        <f t="shared" si="31"/>
        <v>0.11046290135395209</v>
      </c>
      <c r="K73" s="215">
        <f t="shared" si="30"/>
        <v>7.0389020518977191E-2</v>
      </c>
      <c r="L73" s="52">
        <f t="shared" si="32"/>
        <v>-0.36755222331379506</v>
      </c>
      <c r="N73" s="40">
        <f t="shared" si="27"/>
        <v>2.0800512759335441</v>
      </c>
      <c r="O73" s="143">
        <f t="shared" si="27"/>
        <v>2.019460956680486</v>
      </c>
      <c r="P73" s="52">
        <f t="shared" si="33"/>
        <v>-2.9129243088425644E-2</v>
      </c>
    </row>
    <row r="74" spans="1:16" ht="20.100000000000001" customHeight="1" x14ac:dyDescent="0.25">
      <c r="A74" s="38" t="s">
        <v>169</v>
      </c>
      <c r="B74" s="19">
        <v>4294.62</v>
      </c>
      <c r="C74" s="140">
        <v>7798.12</v>
      </c>
      <c r="D74" s="247">
        <f t="shared" si="28"/>
        <v>1.9049170236539771E-2</v>
      </c>
      <c r="E74" s="215">
        <f t="shared" si="29"/>
        <v>3.5858524616857006E-2</v>
      </c>
      <c r="F74" s="52">
        <f t="shared" si="26"/>
        <v>0.81578812560831926</v>
      </c>
      <c r="H74" s="19">
        <v>1674.9890000000007</v>
      </c>
      <c r="I74" s="140">
        <v>2561.069</v>
      </c>
      <c r="J74" s="214">
        <f t="shared" si="31"/>
        <v>2.3686552924082463E-2</v>
      </c>
      <c r="K74" s="215">
        <f t="shared" si="30"/>
        <v>3.6490094559801185E-2</v>
      </c>
      <c r="L74" s="52">
        <f t="shared" si="32"/>
        <v>0.52900645914689526</v>
      </c>
      <c r="N74" s="40">
        <f t="shared" si="27"/>
        <v>3.9002030447396994</v>
      </c>
      <c r="O74" s="143">
        <f t="shared" si="27"/>
        <v>3.2842133745056499</v>
      </c>
      <c r="P74" s="52">
        <f t="shared" si="33"/>
        <v>-0.15793784661156296</v>
      </c>
    </row>
    <row r="75" spans="1:16" ht="20.100000000000001" customHeight="1" x14ac:dyDescent="0.25">
      <c r="A75" s="38" t="s">
        <v>181</v>
      </c>
      <c r="B75" s="19">
        <v>7932.0200000000013</v>
      </c>
      <c r="C75" s="140">
        <v>7845.7600000000011</v>
      </c>
      <c r="D75" s="247">
        <f t="shared" si="28"/>
        <v>3.5183182516645997E-2</v>
      </c>
      <c r="E75" s="215">
        <f t="shared" si="29"/>
        <v>3.6077590252259782E-2</v>
      </c>
      <c r="F75" s="52">
        <f t="shared" si="26"/>
        <v>-1.0874909543848881E-2</v>
      </c>
      <c r="H75" s="19">
        <v>2278.7040000000002</v>
      </c>
      <c r="I75" s="140">
        <v>2539.9159999999997</v>
      </c>
      <c r="J75" s="214">
        <f t="shared" si="31"/>
        <v>3.2223879019097068E-2</v>
      </c>
      <c r="K75" s="215">
        <f t="shared" si="30"/>
        <v>3.6188706752513108E-2</v>
      </c>
      <c r="L75" s="52">
        <f t="shared" si="32"/>
        <v>0.11463182580975832</v>
      </c>
      <c r="N75" s="40">
        <f t="shared" si="27"/>
        <v>2.8727915461635245</v>
      </c>
      <c r="O75" s="143">
        <f t="shared" si="27"/>
        <v>3.237310343421159</v>
      </c>
      <c r="P75" s="52">
        <f t="shared" si="33"/>
        <v>0.12688661582300736</v>
      </c>
    </row>
    <row r="76" spans="1:16" ht="20.100000000000001" customHeight="1" x14ac:dyDescent="0.25">
      <c r="A76" s="38" t="s">
        <v>183</v>
      </c>
      <c r="B76" s="19">
        <v>3105.7200000000007</v>
      </c>
      <c r="C76" s="140">
        <v>3677.4899999999993</v>
      </c>
      <c r="D76" s="247">
        <f t="shared" si="28"/>
        <v>1.3775698196121266E-2</v>
      </c>
      <c r="E76" s="215">
        <f t="shared" si="29"/>
        <v>1.691040477618265E-2</v>
      </c>
      <c r="F76" s="52">
        <f t="shared" si="26"/>
        <v>0.18410223716239663</v>
      </c>
      <c r="H76" s="19">
        <v>1191.4740000000002</v>
      </c>
      <c r="I76" s="140">
        <v>1345.136</v>
      </c>
      <c r="J76" s="214">
        <f t="shared" si="31"/>
        <v>1.6849013312128149E-2</v>
      </c>
      <c r="K76" s="215">
        <f t="shared" si="30"/>
        <v>1.916548903438085E-2</v>
      </c>
      <c r="L76" s="52">
        <f t="shared" si="32"/>
        <v>0.12896798419436747</v>
      </c>
      <c r="N76" s="40">
        <f t="shared" si="27"/>
        <v>3.8363857656195659</v>
      </c>
      <c r="O76" s="143">
        <f t="shared" si="27"/>
        <v>3.6577556975001979</v>
      </c>
      <c r="P76" s="52">
        <f t="shared" si="33"/>
        <v>-4.6562071447608898E-2</v>
      </c>
    </row>
    <row r="77" spans="1:16" ht="20.100000000000001" customHeight="1" x14ac:dyDescent="0.25">
      <c r="A77" s="38" t="s">
        <v>180</v>
      </c>
      <c r="B77" s="19">
        <v>511.53</v>
      </c>
      <c r="C77" s="140">
        <v>629.49999999999989</v>
      </c>
      <c r="D77" s="247">
        <f t="shared" si="28"/>
        <v>2.26893696091789E-3</v>
      </c>
      <c r="E77" s="215">
        <f t="shared" si="29"/>
        <v>2.8946645148204288E-3</v>
      </c>
      <c r="F77" s="52">
        <f t="shared" si="26"/>
        <v>0.23062185991046452</v>
      </c>
      <c r="H77" s="19">
        <v>1038.412</v>
      </c>
      <c r="I77" s="140">
        <v>1286.9380000000001</v>
      </c>
      <c r="J77" s="214">
        <f t="shared" si="31"/>
        <v>1.4684514820695722E-2</v>
      </c>
      <c r="K77" s="215">
        <f t="shared" si="30"/>
        <v>1.8336284306514752E-2</v>
      </c>
      <c r="L77" s="52">
        <f t="shared" si="32"/>
        <v>0.23933275039194468</v>
      </c>
      <c r="N77" s="40">
        <f t="shared" si="27"/>
        <v>20.300119250092862</v>
      </c>
      <c r="O77" s="143">
        <f t="shared" si="27"/>
        <v>20.443812549642576</v>
      </c>
      <c r="P77" s="52">
        <f t="shared" si="33"/>
        <v>7.0784460810030189E-3</v>
      </c>
    </row>
    <row r="78" spans="1:16" ht="20.100000000000001" customHeight="1" x14ac:dyDescent="0.25">
      <c r="A78" s="38" t="s">
        <v>187</v>
      </c>
      <c r="B78" s="19">
        <v>2772.86</v>
      </c>
      <c r="C78" s="140">
        <v>4680.16</v>
      </c>
      <c r="D78" s="247">
        <f t="shared" si="28"/>
        <v>1.2299267963659573E-2</v>
      </c>
      <c r="E78" s="215">
        <f t="shared" si="29"/>
        <v>2.1521037451440794E-2</v>
      </c>
      <c r="F78" s="52">
        <f t="shared" si="26"/>
        <v>0.68784576213728776</v>
      </c>
      <c r="H78" s="19">
        <v>619.7149999999998</v>
      </c>
      <c r="I78" s="140">
        <v>1013.629</v>
      </c>
      <c r="J78" s="214">
        <f t="shared" si="31"/>
        <v>8.763587190929463E-3</v>
      </c>
      <c r="K78" s="215">
        <f t="shared" si="30"/>
        <v>1.4442179440911869E-2</v>
      </c>
      <c r="L78" s="52">
        <f t="shared" si="32"/>
        <v>0.63563734942675321</v>
      </c>
      <c r="N78" s="40">
        <f t="shared" si="27"/>
        <v>2.2349307213490759</v>
      </c>
      <c r="O78" s="143">
        <f t="shared" si="27"/>
        <v>2.1657998871833444</v>
      </c>
      <c r="P78" s="52">
        <f t="shared" si="33"/>
        <v>-3.0931980801624993E-2</v>
      </c>
    </row>
    <row r="79" spans="1:16" ht="20.100000000000001" customHeight="1" x14ac:dyDescent="0.25">
      <c r="A79" s="38" t="s">
        <v>188</v>
      </c>
      <c r="B79" s="19">
        <v>3480.46</v>
      </c>
      <c r="C79" s="140">
        <v>2176.3000000000002</v>
      </c>
      <c r="D79" s="247">
        <f t="shared" si="28"/>
        <v>1.5437890905706958E-2</v>
      </c>
      <c r="E79" s="215">
        <f t="shared" si="29"/>
        <v>1.0007400132809692E-2</v>
      </c>
      <c r="F79" s="52">
        <f t="shared" si="26"/>
        <v>-0.37470909017773507</v>
      </c>
      <c r="H79" s="19">
        <v>1465.999</v>
      </c>
      <c r="I79" s="140">
        <v>1007.8999999999999</v>
      </c>
      <c r="J79" s="214">
        <f t="shared" si="31"/>
        <v>2.0731158771879667E-2</v>
      </c>
      <c r="K79" s="215">
        <f t="shared" si="30"/>
        <v>1.4360552685938416E-2</v>
      </c>
      <c r="L79" s="52">
        <f t="shared" si="32"/>
        <v>-0.31248247781887994</v>
      </c>
      <c r="N79" s="40">
        <f t="shared" si="27"/>
        <v>4.2120840348689539</v>
      </c>
      <c r="O79" s="143">
        <f t="shared" si="27"/>
        <v>4.6312548821394097</v>
      </c>
      <c r="P79" s="52">
        <f t="shared" si="33"/>
        <v>9.951625936245051E-2</v>
      </c>
    </row>
    <row r="80" spans="1:16" ht="20.100000000000001" customHeight="1" x14ac:dyDescent="0.25">
      <c r="A80" s="38" t="s">
        <v>200</v>
      </c>
      <c r="B80" s="19">
        <v>1861.7399999999998</v>
      </c>
      <c r="C80" s="140">
        <v>1513.28</v>
      </c>
      <c r="D80" s="247">
        <f t="shared" si="28"/>
        <v>8.2579139006886647E-3</v>
      </c>
      <c r="E80" s="215">
        <f t="shared" si="29"/>
        <v>6.9585987561357572E-3</v>
      </c>
      <c r="F80" s="52">
        <f t="shared" si="26"/>
        <v>-0.18716899244792498</v>
      </c>
      <c r="H80" s="19">
        <v>984.84800000000007</v>
      </c>
      <c r="I80" s="140">
        <v>906.37900000000002</v>
      </c>
      <c r="J80" s="214">
        <f t="shared" si="31"/>
        <v>1.3927049236846782E-2</v>
      </c>
      <c r="K80" s="215">
        <f t="shared" si="30"/>
        <v>1.2914082134069032E-2</v>
      </c>
      <c r="L80" s="52">
        <f t="shared" si="32"/>
        <v>-7.9676254609848465E-2</v>
      </c>
      <c r="N80" s="40">
        <f t="shared" si="27"/>
        <v>5.28993307336148</v>
      </c>
      <c r="O80" s="143">
        <f t="shared" si="27"/>
        <v>5.9894996299429062</v>
      </c>
      <c r="P80" s="52">
        <f t="shared" si="33"/>
        <v>0.13224487850408431</v>
      </c>
    </row>
    <row r="81" spans="1:16" ht="20.100000000000001" customHeight="1" x14ac:dyDescent="0.25">
      <c r="A81" s="38" t="s">
        <v>203</v>
      </c>
      <c r="B81" s="19">
        <v>1696.7</v>
      </c>
      <c r="C81" s="140">
        <v>2667.4799999999996</v>
      </c>
      <c r="D81" s="247">
        <f t="shared" si="28"/>
        <v>7.5258642534932153E-3</v>
      </c>
      <c r="E81" s="215">
        <f t="shared" si="29"/>
        <v>1.2266020174731053E-2</v>
      </c>
      <c r="F81" s="52">
        <f t="shared" si="26"/>
        <v>0.57215771792302672</v>
      </c>
      <c r="H81" s="19">
        <v>488.37599999999998</v>
      </c>
      <c r="I81" s="140">
        <v>776.77499999999986</v>
      </c>
      <c r="J81" s="214">
        <f t="shared" si="31"/>
        <v>6.9062805611569333E-3</v>
      </c>
      <c r="K81" s="215">
        <f t="shared" si="30"/>
        <v>1.1067485179700182E-2</v>
      </c>
      <c r="L81" s="52">
        <f t="shared" si="32"/>
        <v>0.5905265615017935</v>
      </c>
      <c r="N81" s="40">
        <f t="shared" si="27"/>
        <v>2.8783874580067188</v>
      </c>
      <c r="O81" s="143">
        <f t="shared" si="27"/>
        <v>2.9120180844842327</v>
      </c>
      <c r="P81" s="52">
        <f t="shared" si="33"/>
        <v>1.1683842765491724E-2</v>
      </c>
    </row>
    <row r="82" spans="1:16" ht="20.100000000000001" customHeight="1" x14ac:dyDescent="0.25">
      <c r="A82" s="38" t="s">
        <v>207</v>
      </c>
      <c r="B82" s="19">
        <v>2615.19</v>
      </c>
      <c r="C82" s="140">
        <v>2781.84</v>
      </c>
      <c r="D82" s="247">
        <f t="shared" si="28"/>
        <v>1.1599908609119421E-2</v>
      </c>
      <c r="E82" s="215">
        <f t="shared" si="29"/>
        <v>1.2791888060219322E-2</v>
      </c>
      <c r="F82" s="52">
        <f t="shared" si="26"/>
        <v>6.3723859451894543E-2</v>
      </c>
      <c r="H82" s="19">
        <v>619.01800000000003</v>
      </c>
      <c r="I82" s="140">
        <v>606.37</v>
      </c>
      <c r="J82" s="214">
        <f t="shared" si="31"/>
        <v>8.753730691938676E-3</v>
      </c>
      <c r="K82" s="215">
        <f t="shared" si="30"/>
        <v>8.6395558410283547E-3</v>
      </c>
      <c r="L82" s="52">
        <f t="shared" si="32"/>
        <v>-2.0432362225331128E-2</v>
      </c>
      <c r="N82" s="40">
        <f t="shared" si="27"/>
        <v>2.3670096627778481</v>
      </c>
      <c r="O82" s="143">
        <f t="shared" si="27"/>
        <v>2.1797443418744429</v>
      </c>
      <c r="P82" s="52">
        <f t="shared" si="33"/>
        <v>-7.9114725997204635E-2</v>
      </c>
    </row>
    <row r="83" spans="1:16" ht="20.100000000000001" customHeight="1" x14ac:dyDescent="0.25">
      <c r="A83" s="38" t="s">
        <v>206</v>
      </c>
      <c r="B83" s="19">
        <v>339.19</v>
      </c>
      <c r="C83" s="140">
        <v>1397.4400000000003</v>
      </c>
      <c r="D83" s="247">
        <f t="shared" si="28"/>
        <v>1.5045075123135284E-3</v>
      </c>
      <c r="E83" s="215">
        <f t="shared" si="29"/>
        <v>6.4259253051479927E-3</v>
      </c>
      <c r="F83" s="52">
        <f t="shared" si="26"/>
        <v>3.1199327810371775</v>
      </c>
      <c r="H83" s="19">
        <v>121.381</v>
      </c>
      <c r="I83" s="140">
        <v>455.86700000000008</v>
      </c>
      <c r="J83" s="214">
        <f t="shared" si="31"/>
        <v>1.7164873802025279E-3</v>
      </c>
      <c r="K83" s="215">
        <f t="shared" si="30"/>
        <v>6.495190069729824E-3</v>
      </c>
      <c r="L83" s="52">
        <f t="shared" si="32"/>
        <v>2.7556701625460338</v>
      </c>
      <c r="N83" s="40">
        <f t="shared" si="27"/>
        <v>3.5785547922993013</v>
      </c>
      <c r="O83" s="143">
        <f t="shared" si="27"/>
        <v>3.2621579459583239</v>
      </c>
      <c r="P83" s="52">
        <f t="shared" si="33"/>
        <v>-8.841469942610139E-2</v>
      </c>
    </row>
    <row r="84" spans="1:16" ht="20.100000000000001" customHeight="1" x14ac:dyDescent="0.25">
      <c r="A84" s="38" t="s">
        <v>204</v>
      </c>
      <c r="B84" s="19">
        <v>1570.2299999999998</v>
      </c>
      <c r="C84" s="140">
        <v>1668.13</v>
      </c>
      <c r="D84" s="247">
        <f t="shared" si="28"/>
        <v>6.9648952830569039E-3</v>
      </c>
      <c r="E84" s="215">
        <f t="shared" si="29"/>
        <v>7.6706540382961126E-3</v>
      </c>
      <c r="F84" s="52">
        <f t="shared" si="26"/>
        <v>6.2347554179961108E-2</v>
      </c>
      <c r="H84" s="19">
        <v>373.875</v>
      </c>
      <c r="I84" s="140">
        <v>416.73299999999995</v>
      </c>
      <c r="J84" s="214">
        <f t="shared" si="31"/>
        <v>5.2870854521977918E-3</v>
      </c>
      <c r="K84" s="215">
        <f t="shared" si="30"/>
        <v>5.9376090906530154E-3</v>
      </c>
      <c r="L84" s="52">
        <f t="shared" si="32"/>
        <v>0.11463189568706104</v>
      </c>
      <c r="N84" s="40">
        <f t="shared" si="27"/>
        <v>2.3810206148143904</v>
      </c>
      <c r="O84" s="143">
        <f t="shared" si="27"/>
        <v>2.4982045763819363</v>
      </c>
      <c r="P84" s="52">
        <f t="shared" si="33"/>
        <v>4.9215853419513872E-2</v>
      </c>
    </row>
    <row r="85" spans="1:16" ht="20.100000000000001" customHeight="1" x14ac:dyDescent="0.25">
      <c r="A85" s="38" t="s">
        <v>205</v>
      </c>
      <c r="B85" s="19">
        <v>2118.21</v>
      </c>
      <c r="C85" s="140">
        <v>2267.77</v>
      </c>
      <c r="D85" s="247">
        <f t="shared" si="28"/>
        <v>9.3955094715576486E-3</v>
      </c>
      <c r="E85" s="215">
        <f t="shared" si="29"/>
        <v>1.0428011670809095E-2</v>
      </c>
      <c r="F85" s="52">
        <f t="shared" si="26"/>
        <v>7.0606785918298914E-2</v>
      </c>
      <c r="H85" s="19">
        <v>226.77600000000001</v>
      </c>
      <c r="I85" s="140">
        <v>412.435</v>
      </c>
      <c r="J85" s="214">
        <f t="shared" si="31"/>
        <v>3.2069116429491312E-3</v>
      </c>
      <c r="K85" s="215">
        <f t="shared" si="30"/>
        <v>5.8763712144310068E-3</v>
      </c>
      <c r="L85" s="52">
        <f t="shared" si="32"/>
        <v>0.81868892651779723</v>
      </c>
      <c r="N85" s="40">
        <f t="shared" si="27"/>
        <v>1.0706020649510672</v>
      </c>
      <c r="O85" s="143">
        <f t="shared" si="27"/>
        <v>1.8186809067938989</v>
      </c>
      <c r="P85" s="52">
        <f t="shared" si="33"/>
        <v>0.69874593589264489</v>
      </c>
    </row>
    <row r="86" spans="1:16" ht="20.100000000000001" customHeight="1" x14ac:dyDescent="0.25">
      <c r="A86" s="38" t="s">
        <v>186</v>
      </c>
      <c r="B86" s="19">
        <v>955.2700000000001</v>
      </c>
      <c r="C86" s="140">
        <v>1271.2299999999998</v>
      </c>
      <c r="D86" s="247">
        <f t="shared" si="28"/>
        <v>4.2371853276563119E-3</v>
      </c>
      <c r="E86" s="215">
        <f t="shared" si="29"/>
        <v>5.8455669121130639E-3</v>
      </c>
      <c r="F86" s="52">
        <f t="shared" si="26"/>
        <v>0.33075465575177665</v>
      </c>
      <c r="H86" s="19">
        <v>234.07400000000004</v>
      </c>
      <c r="I86" s="140">
        <v>301.98699999999997</v>
      </c>
      <c r="J86" s="214">
        <f t="shared" si="31"/>
        <v>3.3101149853232929E-3</v>
      </c>
      <c r="K86" s="215">
        <f t="shared" si="30"/>
        <v>4.3027088242568552E-3</v>
      </c>
      <c r="L86" s="52">
        <f t="shared" si="32"/>
        <v>0.2901347437135261</v>
      </c>
      <c r="N86" s="40">
        <f t="shared" si="27"/>
        <v>2.4503438818344554</v>
      </c>
      <c r="O86" s="143">
        <f t="shared" si="27"/>
        <v>2.3755496644981635</v>
      </c>
      <c r="P86" s="52">
        <f t="shared" si="33"/>
        <v>-3.0523967631962343E-2</v>
      </c>
    </row>
    <row r="87" spans="1:16" ht="20.100000000000001" customHeight="1" x14ac:dyDescent="0.25">
      <c r="A87" s="38" t="s">
        <v>208</v>
      </c>
      <c r="B87" s="19">
        <v>899.68999999999994</v>
      </c>
      <c r="C87" s="140">
        <v>923.35</v>
      </c>
      <c r="D87" s="247">
        <f t="shared" si="28"/>
        <v>3.9906552780251724E-3</v>
      </c>
      <c r="E87" s="215">
        <f t="shared" si="29"/>
        <v>4.2458911513255657E-3</v>
      </c>
      <c r="F87" s="52">
        <f t="shared" si="26"/>
        <v>2.6297947070657763E-2</v>
      </c>
      <c r="H87" s="19">
        <v>327.27499999999998</v>
      </c>
      <c r="I87" s="140">
        <v>292.30900000000003</v>
      </c>
      <c r="J87" s="214">
        <f t="shared" si="31"/>
        <v>4.6281000103457898E-3</v>
      </c>
      <c r="K87" s="215">
        <f t="shared" si="30"/>
        <v>4.1648167428058073E-3</v>
      </c>
      <c r="L87" s="52">
        <f t="shared" si="32"/>
        <v>-0.10683981361240533</v>
      </c>
      <c r="N87" s="40">
        <f t="shared" si="27"/>
        <v>3.637641854416521</v>
      </c>
      <c r="O87" s="143">
        <f t="shared" si="27"/>
        <v>3.165744300644393</v>
      </c>
      <c r="P87" s="52">
        <f t="shared" si="33"/>
        <v>-0.12972622722580271</v>
      </c>
    </row>
    <row r="88" spans="1:16" ht="20.100000000000001" customHeight="1" x14ac:dyDescent="0.25">
      <c r="A88" s="38" t="s">
        <v>209</v>
      </c>
      <c r="B88" s="19">
        <v>936.88000000000011</v>
      </c>
      <c r="C88" s="140">
        <v>1447.8999999999999</v>
      </c>
      <c r="D88" s="247">
        <f t="shared" si="28"/>
        <v>4.1556148416412586E-3</v>
      </c>
      <c r="E88" s="215">
        <f t="shared" si="29"/>
        <v>6.6579583018403481E-3</v>
      </c>
      <c r="F88" s="52">
        <f t="shared" ref="F88:F94" si="34">(C88-B88)/B88</f>
        <v>0.54544872342242301</v>
      </c>
      <c r="H88" s="19">
        <v>209.78200000000004</v>
      </c>
      <c r="I88" s="140">
        <v>288.86599999999999</v>
      </c>
      <c r="J88" s="214">
        <f t="shared" si="31"/>
        <v>2.966594076450571E-3</v>
      </c>
      <c r="K88" s="215">
        <f t="shared" si="30"/>
        <v>4.1157609010579292E-3</v>
      </c>
      <c r="L88" s="52">
        <f t="shared" ref="L88:L95" si="35">(I88-H88)/H88</f>
        <v>0.37698181922185858</v>
      </c>
      <c r="N88" s="40">
        <f t="shared" si="27"/>
        <v>2.2391554948339172</v>
      </c>
      <c r="O88" s="143">
        <f t="shared" si="27"/>
        <v>1.9950687202154846</v>
      </c>
      <c r="P88" s="52">
        <f t="shared" si="33"/>
        <v>-0.10900840749183296</v>
      </c>
    </row>
    <row r="89" spans="1:16" ht="20.100000000000001" customHeight="1" x14ac:dyDescent="0.25">
      <c r="A89" s="38" t="s">
        <v>185</v>
      </c>
      <c r="B89" s="19">
        <v>433.98999999999995</v>
      </c>
      <c r="C89" s="140">
        <v>861.23000000000013</v>
      </c>
      <c r="D89" s="247">
        <f t="shared" si="28"/>
        <v>1.9250013717059704E-3</v>
      </c>
      <c r="E89" s="215">
        <f t="shared" si="29"/>
        <v>3.9602413345493229E-3</v>
      </c>
      <c r="F89" s="52">
        <f t="shared" si="34"/>
        <v>0.98444664623608891</v>
      </c>
      <c r="H89" s="19">
        <v>126.70200000000004</v>
      </c>
      <c r="I89" s="140">
        <v>201.92200000000003</v>
      </c>
      <c r="J89" s="214">
        <f t="shared" si="31"/>
        <v>1.7917333359127108E-3</v>
      </c>
      <c r="K89" s="215">
        <f t="shared" si="30"/>
        <v>2.8769833509773367E-3</v>
      </c>
      <c r="L89" s="52">
        <f t="shared" si="35"/>
        <v>0.59367650076557565</v>
      </c>
      <c r="N89" s="40">
        <f t="shared" si="27"/>
        <v>2.9194681905113034</v>
      </c>
      <c r="O89" s="143">
        <f t="shared" si="27"/>
        <v>2.3445769422802272</v>
      </c>
      <c r="P89" s="52">
        <f t="shared" si="33"/>
        <v>-0.19691642816988258</v>
      </c>
    </row>
    <row r="90" spans="1:16" ht="20.100000000000001" customHeight="1" x14ac:dyDescent="0.25">
      <c r="A90" s="38" t="s">
        <v>213</v>
      </c>
      <c r="B90" s="19"/>
      <c r="C90" s="140">
        <v>642.41999999999996</v>
      </c>
      <c r="D90" s="247">
        <f t="shared" si="28"/>
        <v>0</v>
      </c>
      <c r="E90" s="215">
        <f t="shared" si="29"/>
        <v>2.954075262289023E-3</v>
      </c>
      <c r="F90" s="52"/>
      <c r="H90" s="19"/>
      <c r="I90" s="140">
        <v>161.41399999999999</v>
      </c>
      <c r="J90" s="214">
        <f t="shared" si="31"/>
        <v>0</v>
      </c>
      <c r="K90" s="215">
        <f t="shared" si="30"/>
        <v>2.299825628780696E-3</v>
      </c>
      <c r="L90" s="52"/>
      <c r="N90" s="40"/>
      <c r="O90" s="143">
        <f t="shared" si="27"/>
        <v>2.5125930076896736</v>
      </c>
      <c r="P90" s="52"/>
    </row>
    <row r="91" spans="1:16" ht="20.100000000000001" customHeight="1" x14ac:dyDescent="0.25">
      <c r="A91" s="38" t="s">
        <v>212</v>
      </c>
      <c r="B91" s="19">
        <v>44.089999999999996</v>
      </c>
      <c r="C91" s="140">
        <v>199.73000000000002</v>
      </c>
      <c r="D91" s="247">
        <f t="shared" si="28"/>
        <v>1.9556512933135842E-4</v>
      </c>
      <c r="E91" s="215">
        <f t="shared" si="29"/>
        <v>9.1842945757757654E-4</v>
      </c>
      <c r="F91" s="52">
        <f t="shared" si="34"/>
        <v>3.5300521660240425</v>
      </c>
      <c r="H91" s="19">
        <v>30.040000000000003</v>
      </c>
      <c r="I91" s="140">
        <v>142.58199999999997</v>
      </c>
      <c r="J91" s="214">
        <f t="shared" si="31"/>
        <v>4.2480520758013152E-4</v>
      </c>
      <c r="K91" s="215">
        <f t="shared" si="30"/>
        <v>2.0315074144919842E-3</v>
      </c>
      <c r="L91" s="52">
        <f t="shared" si="35"/>
        <v>3.7464047936085203</v>
      </c>
      <c r="N91" s="40">
        <f t="shared" si="27"/>
        <v>6.8133363574506696</v>
      </c>
      <c r="O91" s="143">
        <f t="shared" si="27"/>
        <v>7.1387372953487187</v>
      </c>
      <c r="P91" s="52">
        <f t="shared" ref="P91:P93" si="36">(O91-N91)/N91</f>
        <v>4.7759411957140431E-2</v>
      </c>
    </row>
    <row r="92" spans="1:16" ht="20.100000000000001" customHeight="1" x14ac:dyDescent="0.25">
      <c r="A92" s="38" t="s">
        <v>201</v>
      </c>
      <c r="B92" s="19">
        <v>436.63999999999993</v>
      </c>
      <c r="C92" s="140">
        <v>287.29999999999995</v>
      </c>
      <c r="D92" s="247">
        <f t="shared" si="28"/>
        <v>1.9367556831763287E-3</v>
      </c>
      <c r="E92" s="215">
        <f t="shared" si="29"/>
        <v>1.3211074108147882E-3</v>
      </c>
      <c r="F92" s="52">
        <f t="shared" si="34"/>
        <v>-0.34202088677171127</v>
      </c>
      <c r="H92" s="19">
        <v>150.47899999999998</v>
      </c>
      <c r="I92" s="140">
        <v>140.15199999999999</v>
      </c>
      <c r="J92" s="214">
        <f t="shared" si="31"/>
        <v>2.1279714657606724E-3</v>
      </c>
      <c r="K92" s="215">
        <f t="shared" si="30"/>
        <v>1.996884790197084E-3</v>
      </c>
      <c r="L92" s="52">
        <f t="shared" si="35"/>
        <v>-6.8627516131819055E-2</v>
      </c>
      <c r="N92" s="40">
        <f t="shared" si="27"/>
        <v>3.4462944301942104</v>
      </c>
      <c r="O92" s="143">
        <f t="shared" si="27"/>
        <v>4.8782457361642884</v>
      </c>
      <c r="P92" s="52">
        <f t="shared" si="36"/>
        <v>0.41550463402785426</v>
      </c>
    </row>
    <row r="93" spans="1:16" ht="20.100000000000001" customHeight="1" x14ac:dyDescent="0.25">
      <c r="A93" s="38" t="s">
        <v>210</v>
      </c>
      <c r="B93" s="19">
        <v>492.07</v>
      </c>
      <c r="C93" s="140">
        <v>277.23</v>
      </c>
      <c r="D93" s="247">
        <f t="shared" si="28"/>
        <v>2.182620394422353E-3</v>
      </c>
      <c r="E93" s="215">
        <f t="shared" si="29"/>
        <v>1.2748019752877962E-3</v>
      </c>
      <c r="F93" s="52">
        <f t="shared" si="34"/>
        <v>-0.43660454813339561</v>
      </c>
      <c r="H93" s="19">
        <v>172.29999999999998</v>
      </c>
      <c r="I93" s="140">
        <v>140.12299999999996</v>
      </c>
      <c r="J93" s="214">
        <f t="shared" si="31"/>
        <v>2.4365491766330442E-3</v>
      </c>
      <c r="K93" s="215">
        <f t="shared" si="30"/>
        <v>1.9964715983845109E-3</v>
      </c>
      <c r="L93" s="52">
        <f t="shared" si="35"/>
        <v>-0.18674985490423693</v>
      </c>
      <c r="N93" s="40">
        <f t="shared" si="27"/>
        <v>3.5015343345458976</v>
      </c>
      <c r="O93" s="143">
        <f t="shared" si="27"/>
        <v>5.0543952674674442</v>
      </c>
      <c r="P93" s="52">
        <f t="shared" si="36"/>
        <v>0.44348013886401944</v>
      </c>
    </row>
    <row r="94" spans="1:16" ht="20.100000000000001" customHeight="1" x14ac:dyDescent="0.25">
      <c r="A94" s="38" t="s">
        <v>215</v>
      </c>
      <c r="B94" s="19">
        <v>227.25</v>
      </c>
      <c r="C94" s="140">
        <v>483.71000000000004</v>
      </c>
      <c r="D94" s="247">
        <f t="shared" si="28"/>
        <v>1.0079876534486551E-3</v>
      </c>
      <c r="E94" s="215">
        <f t="shared" si="29"/>
        <v>2.2242703295691658E-3</v>
      </c>
      <c r="F94" s="52">
        <f t="shared" si="34"/>
        <v>1.1285368536853686</v>
      </c>
      <c r="H94" s="19">
        <v>57.213999999999999</v>
      </c>
      <c r="I94" s="140">
        <v>135.863</v>
      </c>
      <c r="J94" s="214">
        <f t="shared" si="31"/>
        <v>8.0908139635451541E-4</v>
      </c>
      <c r="K94" s="215">
        <f t="shared" si="30"/>
        <v>1.9357751459169077E-3</v>
      </c>
      <c r="L94" s="52">
        <f t="shared" si="35"/>
        <v>1.374646065648268</v>
      </c>
      <c r="N94" s="40">
        <f t="shared" ref="N94" si="37">(H94/B94)*10</f>
        <v>2.517667766776678</v>
      </c>
      <c r="O94" s="143">
        <f t="shared" ref="O94" si="38">(I94/C94)*10</f>
        <v>2.8087697173926522</v>
      </c>
      <c r="P94" s="52">
        <f t="shared" ref="P94" si="39">(O94-N94)/N94</f>
        <v>0.11562365553444984</v>
      </c>
    </row>
    <row r="95" spans="1:16" ht="20.100000000000001" customHeight="1" thickBot="1" x14ac:dyDescent="0.3">
      <c r="A95" s="8" t="s">
        <v>17</v>
      </c>
      <c r="B95" s="196">
        <f>B96-SUM(B68:B94)</f>
        <v>5724.0700000000361</v>
      </c>
      <c r="C95" s="22">
        <f>C96-SUM(C68:C94)</f>
        <v>4048.4599999999919</v>
      </c>
      <c r="D95" s="247">
        <f t="shared" si="28"/>
        <v>2.5389623267220593E-2</v>
      </c>
      <c r="E95" s="215">
        <f t="shared" si="29"/>
        <v>1.8616256555472426E-2</v>
      </c>
      <c r="F95" s="52">
        <f>(C95-B95)/B95</f>
        <v>-0.29273052216343154</v>
      </c>
      <c r="H95" s="19">
        <f>H96-SUM(H68:H94)</f>
        <v>2078.060999999987</v>
      </c>
      <c r="I95" s="140">
        <f>I96-SUM(I68:I94)</f>
        <v>1472.5320000000065</v>
      </c>
      <c r="J95" s="214">
        <f t="shared" si="31"/>
        <v>2.9386522452369175E-2</v>
      </c>
      <c r="K95" s="215">
        <f t="shared" si="30"/>
        <v>2.0980626419020106E-2</v>
      </c>
      <c r="L95" s="52">
        <f t="shared" si="35"/>
        <v>-0.29139134991705451</v>
      </c>
      <c r="N95" s="40">
        <f t="shared" si="27"/>
        <v>3.630390613671695</v>
      </c>
      <c r="O95" s="143">
        <f t="shared" si="27"/>
        <v>3.6372645400967518</v>
      </c>
      <c r="P95" s="52">
        <f>(O95-N95)/N95</f>
        <v>1.8934398957429718E-3</v>
      </c>
    </row>
    <row r="96" spans="1:16" ht="26.25" customHeight="1" thickBot="1" x14ac:dyDescent="0.3">
      <c r="A96" s="12" t="s">
        <v>18</v>
      </c>
      <c r="B96" s="17">
        <v>225449.19</v>
      </c>
      <c r="C96" s="145">
        <v>217469.07</v>
      </c>
      <c r="D96" s="243">
        <f>SUM(D68:D95)</f>
        <v>1</v>
      </c>
      <c r="E96" s="244">
        <f>SUM(E68:E95)</f>
        <v>0.99999999999999989</v>
      </c>
      <c r="F96" s="57">
        <f>(C96-B96)/B96</f>
        <v>-3.5396534358806062E-2</v>
      </c>
      <c r="G96" s="1"/>
      <c r="H96" s="17">
        <v>70714.763999999981</v>
      </c>
      <c r="I96" s="145">
        <v>70185.320999999996</v>
      </c>
      <c r="J96" s="255">
        <f t="shared" si="31"/>
        <v>1</v>
      </c>
      <c r="K96" s="244">
        <f t="shared" si="30"/>
        <v>1</v>
      </c>
      <c r="L96" s="57">
        <f>(I96-H96)/H96</f>
        <v>-7.4870220877776656E-3</v>
      </c>
      <c r="M96" s="1"/>
      <c r="N96" s="37">
        <f t="shared" si="27"/>
        <v>3.1366164589014485</v>
      </c>
      <c r="O96" s="150">
        <f t="shared" si="27"/>
        <v>3.2273702646541871</v>
      </c>
      <c r="P96" s="57">
        <f>(O96-N96)/N96</f>
        <v>2.8933663692029384E-2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I10" sqref="I10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135</v>
      </c>
      <c r="B1" s="4"/>
    </row>
    <row r="3" spans="1:19" ht="15.75" thickBot="1" x14ac:dyDescent="0.3"/>
    <row r="4" spans="1:19" x14ac:dyDescent="0.25">
      <c r="A4" s="348" t="s">
        <v>16</v>
      </c>
      <c r="B4" s="336"/>
      <c r="C4" s="336"/>
      <c r="D4" s="336"/>
      <c r="E4" s="363" t="s">
        <v>1</v>
      </c>
      <c r="F4" s="364"/>
      <c r="G4" s="361" t="s">
        <v>104</v>
      </c>
      <c r="H4" s="361"/>
      <c r="I4" s="130" t="s">
        <v>0</v>
      </c>
      <c r="K4" s="365" t="s">
        <v>19</v>
      </c>
      <c r="L4" s="361"/>
      <c r="M4" s="359" t="s">
        <v>104</v>
      </c>
      <c r="N4" s="360"/>
      <c r="O4" s="130" t="s">
        <v>0</v>
      </c>
      <c r="Q4" s="371" t="s">
        <v>22</v>
      </c>
      <c r="R4" s="361"/>
      <c r="S4" s="130" t="s">
        <v>0</v>
      </c>
    </row>
    <row r="5" spans="1:19" x14ac:dyDescent="0.25">
      <c r="A5" s="362"/>
      <c r="B5" s="337"/>
      <c r="C5" s="337"/>
      <c r="D5" s="337"/>
      <c r="E5" s="366" t="s">
        <v>154</v>
      </c>
      <c r="F5" s="367"/>
      <c r="G5" s="368" t="str">
        <f>E5</f>
        <v>jan-mar</v>
      </c>
      <c r="H5" s="368"/>
      <c r="I5" s="131" t="s">
        <v>153</v>
      </c>
      <c r="K5" s="369" t="str">
        <f>E5</f>
        <v>jan-mar</v>
      </c>
      <c r="L5" s="368"/>
      <c r="M5" s="370" t="str">
        <f>E5</f>
        <v>jan-mar</v>
      </c>
      <c r="N5" s="358"/>
      <c r="O5" s="131" t="str">
        <f>I5</f>
        <v>2025/2024</v>
      </c>
      <c r="Q5" s="369" t="str">
        <f>E5</f>
        <v>jan-mar</v>
      </c>
      <c r="R5" s="367"/>
      <c r="S5" s="131" t="str">
        <f>O5</f>
        <v>2025/2024</v>
      </c>
    </row>
    <row r="6" spans="1:19" ht="19.5" customHeight="1" thickBot="1" x14ac:dyDescent="0.3">
      <c r="A6" s="349"/>
      <c r="B6" s="372"/>
      <c r="C6" s="372"/>
      <c r="D6" s="372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75544.830000000016</v>
      </c>
      <c r="F7" s="145">
        <v>69417.84</v>
      </c>
      <c r="G7" s="243">
        <f>E7/E15</f>
        <v>0.39153631795816246</v>
      </c>
      <c r="H7" s="244">
        <f>F7/F15</f>
        <v>0.37759656712591599</v>
      </c>
      <c r="I7" s="164">
        <f t="shared" ref="I7:I18" si="0">(F7-E7)/E7</f>
        <v>-8.1104027899725484E-2</v>
      </c>
      <c r="J7" s="1"/>
      <c r="K7" s="17">
        <v>20387.703000000012</v>
      </c>
      <c r="L7" s="145">
        <v>19407.75399999999</v>
      </c>
      <c r="M7" s="243">
        <f>K7/K15</f>
        <v>0.33116095534017997</v>
      </c>
      <c r="N7" s="244">
        <f>L7/L15</f>
        <v>0.31162798994974117</v>
      </c>
      <c r="O7" s="164">
        <f t="shared" ref="O7:O18" si="1">(L7-K7)/K7</f>
        <v>-4.8065689401107212E-2</v>
      </c>
      <c r="P7" s="1"/>
      <c r="Q7" s="187">
        <f t="shared" ref="Q7:Q18" si="2">(K7/E7)*10</f>
        <v>2.6987555601091442</v>
      </c>
      <c r="R7" s="188">
        <f t="shared" ref="R7:R18" si="3">(L7/F7)*10</f>
        <v>2.7957876534331794</v>
      </c>
      <c r="S7" s="55">
        <f>(R7-Q7)/Q7</f>
        <v>3.5954383849462437E-2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74423.310000000012</v>
      </c>
      <c r="F8" s="181">
        <v>67713.799999999988</v>
      </c>
      <c r="G8" s="245">
        <f>E8/E7</f>
        <v>0.98515424549899699</v>
      </c>
      <c r="H8" s="246">
        <f>F8/F7</f>
        <v>0.9754524197238057</v>
      </c>
      <c r="I8" s="206">
        <f t="shared" si="0"/>
        <v>-9.0153340398324427E-2</v>
      </c>
      <c r="K8" s="180">
        <v>20123.916000000012</v>
      </c>
      <c r="L8" s="181">
        <v>19023.940999999992</v>
      </c>
      <c r="M8" s="250">
        <f>K8/K7</f>
        <v>0.9870614654333546</v>
      </c>
      <c r="N8" s="246">
        <f>L8/L7</f>
        <v>0.98022372913424194</v>
      </c>
      <c r="O8" s="207">
        <f t="shared" si="1"/>
        <v>-5.4660087032763392E-2</v>
      </c>
      <c r="Q8" s="189">
        <f t="shared" si="2"/>
        <v>2.7039802448990793</v>
      </c>
      <c r="R8" s="190">
        <f t="shared" si="3"/>
        <v>2.8094629159787217</v>
      </c>
      <c r="S8" s="182">
        <f t="shared" ref="S8:S18" si="4">(R8-Q8)/Q8</f>
        <v>3.9010148568440928E-2</v>
      </c>
    </row>
    <row r="9" spans="1:19" ht="24" customHeight="1" x14ac:dyDescent="0.25">
      <c r="A9" s="8"/>
      <c r="B9" t="s">
        <v>37</v>
      </c>
      <c r="E9" s="19">
        <v>1121.52</v>
      </c>
      <c r="F9" s="140">
        <v>1704.02</v>
      </c>
      <c r="G9" s="247">
        <f>E9/E7</f>
        <v>1.484575450100291E-2</v>
      </c>
      <c r="H9" s="215">
        <f>F9/F7</f>
        <v>2.4547292165817896E-2</v>
      </c>
      <c r="I9" s="182">
        <f t="shared" si="0"/>
        <v>0.5193844068763821</v>
      </c>
      <c r="K9" s="19">
        <v>263.78700000000003</v>
      </c>
      <c r="L9" s="140">
        <v>383.8</v>
      </c>
      <c r="M9" s="247">
        <f>K9/K7</f>
        <v>1.2938534566645388E-2</v>
      </c>
      <c r="N9" s="215">
        <f>L9/L7</f>
        <v>1.9775601030392297E-2</v>
      </c>
      <c r="O9" s="182">
        <f t="shared" si="1"/>
        <v>0.45496176839647123</v>
      </c>
      <c r="Q9" s="189">
        <f t="shared" si="2"/>
        <v>2.3520490049218918</v>
      </c>
      <c r="R9" s="190">
        <f t="shared" si="3"/>
        <v>2.2523209821480967</v>
      </c>
      <c r="S9" s="182">
        <f t="shared" si="4"/>
        <v>-4.2400486794749809E-2</v>
      </c>
    </row>
    <row r="10" spans="1:19" ht="24" customHeight="1" thickBot="1" x14ac:dyDescent="0.3">
      <c r="A10" s="8"/>
      <c r="B10" t="s">
        <v>36</v>
      </c>
      <c r="E10" s="19"/>
      <c r="F10" s="140">
        <v>0.02</v>
      </c>
      <c r="G10" s="247">
        <f>E10/E7</f>
        <v>0</v>
      </c>
      <c r="H10" s="215">
        <f>F10/F7</f>
        <v>2.8811037623757812E-7</v>
      </c>
      <c r="I10" s="186"/>
      <c r="K10" s="19"/>
      <c r="L10" s="140">
        <v>1.2999999999999999E-2</v>
      </c>
      <c r="M10" s="247">
        <f>K10/K7</f>
        <v>0</v>
      </c>
      <c r="N10" s="215">
        <f>L10/L7</f>
        <v>6.6983536580276138E-7</v>
      </c>
      <c r="O10" s="209"/>
      <c r="Q10" s="189"/>
      <c r="R10" s="190"/>
      <c r="S10" s="182"/>
    </row>
    <row r="11" spans="1:19" ht="24" customHeight="1" thickBot="1" x14ac:dyDescent="0.3">
      <c r="A11" s="12" t="s">
        <v>21</v>
      </c>
      <c r="B11" s="13"/>
      <c r="C11" s="13"/>
      <c r="D11" s="13"/>
      <c r="E11" s="17">
        <v>117399.79999999997</v>
      </c>
      <c r="F11" s="145">
        <v>114423.45</v>
      </c>
      <c r="G11" s="243">
        <f>E11/E15</f>
        <v>0.60846368204183743</v>
      </c>
      <c r="H11" s="244">
        <f>F11/F15</f>
        <v>0.62240343287408395</v>
      </c>
      <c r="I11" s="164">
        <f t="shared" si="0"/>
        <v>-2.5352257840302771E-2</v>
      </c>
      <c r="J11" s="1"/>
      <c r="K11" s="17">
        <v>41176.628999999986</v>
      </c>
      <c r="L11" s="145">
        <v>42870.843000000037</v>
      </c>
      <c r="M11" s="243">
        <f>K11/K15</f>
        <v>0.66883904465982003</v>
      </c>
      <c r="N11" s="244">
        <f>L11/L15</f>
        <v>0.68837201005025872</v>
      </c>
      <c r="O11" s="164">
        <f t="shared" si="1"/>
        <v>4.1145038852016064E-2</v>
      </c>
      <c r="Q11" s="191">
        <f t="shared" si="2"/>
        <v>3.5073849359198221</v>
      </c>
      <c r="R11" s="192">
        <f t="shared" si="3"/>
        <v>3.7466833066124154</v>
      </c>
      <c r="S11" s="57">
        <f t="shared" si="4"/>
        <v>6.8227005322937725E-2</v>
      </c>
    </row>
    <row r="12" spans="1:19" s="3" customFormat="1" ht="24" customHeight="1" x14ac:dyDescent="0.25">
      <c r="A12" s="46"/>
      <c r="B12" s="3" t="s">
        <v>33</v>
      </c>
      <c r="E12" s="31">
        <v>115198.28999999998</v>
      </c>
      <c r="F12" s="141">
        <v>112100.96</v>
      </c>
      <c r="G12" s="247">
        <f>E12/E11</f>
        <v>0.98124775340332782</v>
      </c>
      <c r="H12" s="215">
        <f>F12/F11</f>
        <v>0.97970267458287619</v>
      </c>
      <c r="I12" s="206">
        <f t="shared" si="0"/>
        <v>-2.6886944241967248E-2</v>
      </c>
      <c r="K12" s="31">
        <v>40725.325999999986</v>
      </c>
      <c r="L12" s="141">
        <v>42241.071000000033</v>
      </c>
      <c r="M12" s="247">
        <f>K12/K11</f>
        <v>0.98903982645106769</v>
      </c>
      <c r="N12" s="215">
        <f>L12/L11</f>
        <v>0.98531001594720202</v>
      </c>
      <c r="O12" s="206">
        <f t="shared" si="1"/>
        <v>3.7218732147166769E-2</v>
      </c>
      <c r="Q12" s="189">
        <f t="shared" si="2"/>
        <v>3.5352370247856975</v>
      </c>
      <c r="R12" s="190">
        <f t="shared" si="3"/>
        <v>3.768127498640514</v>
      </c>
      <c r="S12" s="182">
        <f t="shared" si="4"/>
        <v>6.5876905062379545E-2</v>
      </c>
    </row>
    <row r="13" spans="1:19" ht="24" customHeight="1" x14ac:dyDescent="0.25">
      <c r="A13" s="8"/>
      <c r="B13" s="3" t="s">
        <v>37</v>
      </c>
      <c r="D13" s="3"/>
      <c r="E13" s="19">
        <v>2199.09</v>
      </c>
      <c r="F13" s="140">
        <v>2317.9500000000003</v>
      </c>
      <c r="G13" s="247">
        <f>E13/E11</f>
        <v>1.8731633273651238E-2</v>
      </c>
      <c r="H13" s="215">
        <f>F13/F11</f>
        <v>2.02576482355671E-2</v>
      </c>
      <c r="I13" s="182">
        <f t="shared" si="0"/>
        <v>5.4049629619524496E-2</v>
      </c>
      <c r="K13" s="19">
        <v>449.08699999999999</v>
      </c>
      <c r="L13" s="140">
        <v>624.29</v>
      </c>
      <c r="M13" s="247">
        <f>K13/K11</f>
        <v>1.0906356613116633E-2</v>
      </c>
      <c r="N13" s="215">
        <f>L13/L11</f>
        <v>1.4562111596452616E-2</v>
      </c>
      <c r="O13" s="182">
        <f t="shared" si="1"/>
        <v>0.39013153353359142</v>
      </c>
      <c r="Q13" s="189">
        <f t="shared" si="2"/>
        <v>2.0421492526454124</v>
      </c>
      <c r="R13" s="190">
        <f t="shared" si="3"/>
        <v>2.693285014775987</v>
      </c>
      <c r="S13" s="182">
        <f t="shared" si="4"/>
        <v>0.3188482728610994</v>
      </c>
    </row>
    <row r="14" spans="1:19" ht="24" customHeight="1" thickBot="1" x14ac:dyDescent="0.3">
      <c r="A14" s="8"/>
      <c r="B14" t="s">
        <v>36</v>
      </c>
      <c r="E14" s="19">
        <v>2.42</v>
      </c>
      <c r="F14" s="140">
        <v>4.54</v>
      </c>
      <c r="G14" s="247">
        <f>E14/E11</f>
        <v>2.0613323020993225E-5</v>
      </c>
      <c r="H14" s="215">
        <f>F14/F11</f>
        <v>3.9677181556752576E-5</v>
      </c>
      <c r="I14" s="182">
        <f t="shared" si="0"/>
        <v>0.87603305785123975</v>
      </c>
      <c r="K14" s="19">
        <v>2.2160000000000002</v>
      </c>
      <c r="L14" s="140">
        <v>5.4819999999999993</v>
      </c>
      <c r="M14" s="247">
        <f>K14/K11</f>
        <v>5.3816935815702661E-5</v>
      </c>
      <c r="N14" s="215">
        <f>L14/L11</f>
        <v>1.2787245634521334E-4</v>
      </c>
      <c r="O14" s="182">
        <f t="shared" si="1"/>
        <v>1.4738267148014434</v>
      </c>
      <c r="Q14" s="189">
        <f t="shared" ref="Q14" si="5">(K14/E14)*10</f>
        <v>9.1570247933884303</v>
      </c>
      <c r="R14" s="190">
        <f t="shared" ref="R14" si="6">(L14/F14)*10</f>
        <v>12.074889867841406</v>
      </c>
      <c r="S14" s="182">
        <f t="shared" ref="S14" si="7">(R14-Q14)/Q14</f>
        <v>0.31864772022455784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192944.63</v>
      </c>
      <c r="F15" s="145">
        <v>183841.29</v>
      </c>
      <c r="G15" s="243">
        <f>G7+G11</f>
        <v>0.99999999999999989</v>
      </c>
      <c r="H15" s="244">
        <f>H7+H11</f>
        <v>1</v>
      </c>
      <c r="I15" s="164">
        <f t="shared" si="0"/>
        <v>-4.7181100609019262E-2</v>
      </c>
      <c r="J15" s="1"/>
      <c r="K15" s="17">
        <v>61564.331999999995</v>
      </c>
      <c r="L15" s="145">
        <v>62278.597000000031</v>
      </c>
      <c r="M15" s="243">
        <f>M7+M11</f>
        <v>1</v>
      </c>
      <c r="N15" s="244">
        <f>N7+N11</f>
        <v>0.99999999999999989</v>
      </c>
      <c r="O15" s="164">
        <f t="shared" si="1"/>
        <v>1.1601928857118695E-2</v>
      </c>
      <c r="Q15" s="191">
        <f t="shared" si="2"/>
        <v>3.1907771675221017</v>
      </c>
      <c r="R15" s="192">
        <f t="shared" si="3"/>
        <v>3.3876283722769802</v>
      </c>
      <c r="S15" s="57">
        <f t="shared" si="4"/>
        <v>6.1693811388198405E-2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189621.59999999998</v>
      </c>
      <c r="F16" s="181">
        <f t="shared" ref="F16:F17" si="8">F8+F12</f>
        <v>179814.76</v>
      </c>
      <c r="G16" s="245">
        <f>E16/E15</f>
        <v>0.98277728693459865</v>
      </c>
      <c r="H16" s="246">
        <f>F16/F15</f>
        <v>0.97809779293868093</v>
      </c>
      <c r="I16" s="207">
        <f t="shared" si="0"/>
        <v>-5.1717947744349638E-2</v>
      </c>
      <c r="J16" s="3"/>
      <c r="K16" s="180">
        <f t="shared" ref="K16:L18" si="9">K8+K12</f>
        <v>60849.241999999998</v>
      </c>
      <c r="L16" s="181">
        <f t="shared" si="9"/>
        <v>61265.012000000024</v>
      </c>
      <c r="M16" s="250">
        <f>K16/K15</f>
        <v>0.98838467052643408</v>
      </c>
      <c r="N16" s="246">
        <f>L16/L15</f>
        <v>0.98372498661137142</v>
      </c>
      <c r="O16" s="207">
        <f t="shared" si="1"/>
        <v>6.8327884840377459E-3</v>
      </c>
      <c r="P16" s="3"/>
      <c r="Q16" s="189">
        <f t="shared" si="2"/>
        <v>3.2089826264518391</v>
      </c>
      <c r="R16" s="190">
        <f t="shared" si="3"/>
        <v>3.4071180808516512</v>
      </c>
      <c r="S16" s="182">
        <f t="shared" si="4"/>
        <v>6.1744009695337568E-2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3320.61</v>
      </c>
      <c r="F17" s="140">
        <f t="shared" si="8"/>
        <v>4021.9700000000003</v>
      </c>
      <c r="G17" s="248">
        <f>E17/E15</f>
        <v>1.7210170606976726E-2</v>
      </c>
      <c r="H17" s="215">
        <f>F17/F15</f>
        <v>2.187740305782232E-2</v>
      </c>
      <c r="I17" s="182">
        <f t="shared" si="0"/>
        <v>0.21121420461903087</v>
      </c>
      <c r="K17" s="19">
        <f t="shared" si="9"/>
        <v>712.87400000000002</v>
      </c>
      <c r="L17" s="140">
        <f t="shared" si="9"/>
        <v>1008.0899999999999</v>
      </c>
      <c r="M17" s="247">
        <f>K17/K15</f>
        <v>1.1579334605628468E-2</v>
      </c>
      <c r="N17" s="215">
        <f>L17/L15</f>
        <v>1.6186780829375452E-2</v>
      </c>
      <c r="O17" s="182">
        <f t="shared" si="1"/>
        <v>0.41412086848447255</v>
      </c>
      <c r="Q17" s="189">
        <f t="shared" si="2"/>
        <v>2.1468163981918984</v>
      </c>
      <c r="R17" s="190">
        <f t="shared" si="3"/>
        <v>2.5064582779085871</v>
      </c>
      <c r="S17" s="182">
        <f t="shared" si="4"/>
        <v>0.16752335226225584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2.42</v>
      </c>
      <c r="F18" s="142">
        <f>F10+F14</f>
        <v>4.5599999999999996</v>
      </c>
      <c r="G18" s="249">
        <f>E18/E15</f>
        <v>1.2542458424471311E-5</v>
      </c>
      <c r="H18" s="221">
        <f>F18/F15</f>
        <v>2.4804003496711752E-5</v>
      </c>
      <c r="I18" s="208">
        <f t="shared" si="0"/>
        <v>0.88429752066115697</v>
      </c>
      <c r="K18" s="21">
        <f t="shared" si="9"/>
        <v>2.2160000000000002</v>
      </c>
      <c r="L18" s="142">
        <f t="shared" si="9"/>
        <v>5.4949999999999992</v>
      </c>
      <c r="M18" s="249">
        <f>K18/K15</f>
        <v>3.5994867937493423E-5</v>
      </c>
      <c r="N18" s="221">
        <f>L18/L15</f>
        <v>8.8232559253060831E-5</v>
      </c>
      <c r="O18" s="208">
        <f t="shared" si="1"/>
        <v>1.4796931407942233</v>
      </c>
      <c r="Q18" s="193">
        <f t="shared" si="2"/>
        <v>9.1570247933884303</v>
      </c>
      <c r="R18" s="194">
        <f t="shared" si="3"/>
        <v>12.050438596491226</v>
      </c>
      <c r="S18" s="186">
        <f t="shared" si="4"/>
        <v>0.31597750015833775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topLeftCell="A62" workbookViewId="0">
      <selection activeCell="H96" sqref="H96:I96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143</v>
      </c>
    </row>
    <row r="3" spans="1:16" ht="8.25" customHeight="1" thickBot="1" x14ac:dyDescent="0.3"/>
    <row r="4" spans="1:16" x14ac:dyDescent="0.25">
      <c r="A4" s="375" t="s">
        <v>3</v>
      </c>
      <c r="B4" s="363" t="s">
        <v>1</v>
      </c>
      <c r="C4" s="361"/>
      <c r="D4" s="363" t="s">
        <v>104</v>
      </c>
      <c r="E4" s="361"/>
      <c r="F4" s="130" t="s">
        <v>0</v>
      </c>
      <c r="H4" s="373" t="s">
        <v>19</v>
      </c>
      <c r="I4" s="374"/>
      <c r="J4" s="363" t="s">
        <v>104</v>
      </c>
      <c r="K4" s="364"/>
      <c r="L4" s="130" t="s">
        <v>0</v>
      </c>
      <c r="N4" s="371" t="s">
        <v>22</v>
      </c>
      <c r="O4" s="361"/>
      <c r="P4" s="130" t="s">
        <v>0</v>
      </c>
    </row>
    <row r="5" spans="1:16" x14ac:dyDescent="0.25">
      <c r="A5" s="376"/>
      <c r="B5" s="366" t="s">
        <v>154</v>
      </c>
      <c r="C5" s="368"/>
      <c r="D5" s="366" t="str">
        <f>B5</f>
        <v>jan-mar</v>
      </c>
      <c r="E5" s="368"/>
      <c r="F5" s="131" t="s">
        <v>153</v>
      </c>
      <c r="H5" s="369" t="str">
        <f>B5</f>
        <v>jan-mar</v>
      </c>
      <c r="I5" s="368"/>
      <c r="J5" s="366" t="str">
        <f>B5</f>
        <v>jan-mar</v>
      </c>
      <c r="K5" s="367"/>
      <c r="L5" s="131" t="str">
        <f>F5</f>
        <v>2025/2024</v>
      </c>
      <c r="N5" s="369" t="str">
        <f>B5</f>
        <v>jan-mar</v>
      </c>
      <c r="O5" s="367"/>
      <c r="P5" s="131" t="str">
        <f>L5</f>
        <v>2025/2024</v>
      </c>
    </row>
    <row r="6" spans="1:16" ht="19.5" customHeight="1" thickBot="1" x14ac:dyDescent="0.3">
      <c r="A6" s="377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166</v>
      </c>
      <c r="B7" s="39">
        <v>18250.16</v>
      </c>
      <c r="C7" s="147">
        <v>18017.37</v>
      </c>
      <c r="D7" s="247">
        <f>B7/$B$33</f>
        <v>9.4587550842954241E-2</v>
      </c>
      <c r="E7" s="246">
        <f>C7/$C$33</f>
        <v>9.8005023789813461E-2</v>
      </c>
      <c r="F7" s="52">
        <f>(C7-B7)/B7</f>
        <v>-1.2755504609274706E-2</v>
      </c>
      <c r="H7" s="39">
        <v>7360.9679999999998</v>
      </c>
      <c r="I7" s="147">
        <v>8390.6380000000008</v>
      </c>
      <c r="J7" s="247">
        <f>H7/$H$33</f>
        <v>0.11956546527622519</v>
      </c>
      <c r="K7" s="246">
        <f>I7/$I$33</f>
        <v>0.13472747306751312</v>
      </c>
      <c r="L7" s="52">
        <f t="shared" ref="L7:L33" si="0">(I7-H7)/H7</f>
        <v>0.13988241763854986</v>
      </c>
      <c r="N7" s="27">
        <f t="shared" ref="N7:N33" si="1">(H7/B7)*10</f>
        <v>4.0333717622201668</v>
      </c>
      <c r="O7" s="151">
        <f t="shared" ref="O7:O33" si="2">(I7/C7)*10</f>
        <v>4.6569715779828034</v>
      </c>
      <c r="P7" s="61">
        <f>(O7-N7)/N7</f>
        <v>0.15461005147201617</v>
      </c>
    </row>
    <row r="8" spans="1:16" ht="20.100000000000001" customHeight="1" x14ac:dyDescent="0.25">
      <c r="A8" s="8" t="s">
        <v>165</v>
      </c>
      <c r="B8" s="19">
        <v>25547.350000000002</v>
      </c>
      <c r="C8" s="140">
        <v>25458.94</v>
      </c>
      <c r="D8" s="247">
        <f t="shared" ref="D8:D32" si="3">B8/$B$33</f>
        <v>0.13240767571504838</v>
      </c>
      <c r="E8" s="215">
        <f t="shared" ref="E8:E32" si="4">C8/$C$33</f>
        <v>0.13848325368038916</v>
      </c>
      <c r="F8" s="52">
        <f t="shared" ref="F8:F33" si="5">(C8-B8)/B8</f>
        <v>-3.4606329032171039E-3</v>
      </c>
      <c r="H8" s="19">
        <v>8620.9830000000002</v>
      </c>
      <c r="I8" s="140">
        <v>8366.6369999999988</v>
      </c>
      <c r="J8" s="247">
        <f t="shared" ref="J8:J32" si="6">H8/$H$33</f>
        <v>0.14003210495323817</v>
      </c>
      <c r="K8" s="215">
        <f t="shared" ref="K8:K32" si="7">I8/$I$33</f>
        <v>0.1343420918746773</v>
      </c>
      <c r="L8" s="52">
        <f t="shared" si="0"/>
        <v>-2.9503132067422166E-2</v>
      </c>
      <c r="N8" s="27">
        <f t="shared" si="1"/>
        <v>3.3745116421076937</v>
      </c>
      <c r="O8" s="152">
        <f t="shared" si="2"/>
        <v>3.286325746476483</v>
      </c>
      <c r="P8" s="52">
        <f t="shared" ref="P8:P71" si="8">(O8-N8)/N8</f>
        <v>-2.6132935661211849E-2</v>
      </c>
    </row>
    <row r="9" spans="1:16" ht="20.100000000000001" customHeight="1" x14ac:dyDescent="0.25">
      <c r="A9" s="8" t="s">
        <v>170</v>
      </c>
      <c r="B9" s="19">
        <v>12513.010000000002</v>
      </c>
      <c r="C9" s="140">
        <v>12591.679999999998</v>
      </c>
      <c r="D9" s="247">
        <f t="shared" si="3"/>
        <v>6.4852854417352779E-2</v>
      </c>
      <c r="E9" s="215">
        <f t="shared" si="4"/>
        <v>6.8492121655586713E-2</v>
      </c>
      <c r="F9" s="52">
        <f t="shared" si="5"/>
        <v>6.2870564316656365E-3</v>
      </c>
      <c r="H9" s="19">
        <v>5286.0440000000008</v>
      </c>
      <c r="I9" s="140">
        <v>5451.9930000000013</v>
      </c>
      <c r="J9" s="247">
        <f t="shared" si="6"/>
        <v>8.5862118994485329E-2</v>
      </c>
      <c r="K9" s="215">
        <f t="shared" si="7"/>
        <v>8.7542000986310001E-2</v>
      </c>
      <c r="L9" s="52">
        <f t="shared" si="0"/>
        <v>3.1393798462517622E-2</v>
      </c>
      <c r="N9" s="27">
        <f t="shared" si="1"/>
        <v>4.2244384045085877</v>
      </c>
      <c r="O9" s="152">
        <f t="shared" si="2"/>
        <v>4.3298376388218269</v>
      </c>
      <c r="P9" s="52">
        <f t="shared" si="8"/>
        <v>2.4949880722784489E-2</v>
      </c>
    </row>
    <row r="10" spans="1:16" ht="20.100000000000001" customHeight="1" x14ac:dyDescent="0.25">
      <c r="A10" s="8" t="s">
        <v>167</v>
      </c>
      <c r="B10" s="19">
        <v>10238.540000000001</v>
      </c>
      <c r="C10" s="140">
        <v>11603.150000000001</v>
      </c>
      <c r="D10" s="247">
        <f t="shared" si="3"/>
        <v>5.3064653833589451E-2</v>
      </c>
      <c r="E10" s="215">
        <f t="shared" si="4"/>
        <v>6.3115037976506791E-2</v>
      </c>
      <c r="F10" s="52">
        <f t="shared" si="5"/>
        <v>0.13328169836715004</v>
      </c>
      <c r="H10" s="19">
        <v>3869.7829999999999</v>
      </c>
      <c r="I10" s="140">
        <v>4325.4400000000005</v>
      </c>
      <c r="J10" s="247">
        <f t="shared" si="6"/>
        <v>6.2857548750792913E-2</v>
      </c>
      <c r="K10" s="215">
        <f t="shared" si="7"/>
        <v>6.945307390274065E-2</v>
      </c>
      <c r="L10" s="52">
        <f t="shared" si="0"/>
        <v>0.11774742924861695</v>
      </c>
      <c r="N10" s="27">
        <f t="shared" si="1"/>
        <v>3.7796238526196113</v>
      </c>
      <c r="O10" s="152">
        <f t="shared" si="2"/>
        <v>3.7278152915372118</v>
      </c>
      <c r="P10" s="52">
        <f t="shared" si="8"/>
        <v>-1.3707332555458297E-2</v>
      </c>
    </row>
    <row r="11" spans="1:16" ht="20.100000000000001" customHeight="1" x14ac:dyDescent="0.25">
      <c r="A11" s="8" t="s">
        <v>176</v>
      </c>
      <c r="B11" s="19">
        <v>27510.35</v>
      </c>
      <c r="C11" s="140">
        <v>20452.91</v>
      </c>
      <c r="D11" s="247">
        <f t="shared" si="3"/>
        <v>0.14258157897423726</v>
      </c>
      <c r="E11" s="215">
        <f t="shared" si="4"/>
        <v>0.11125308139428305</v>
      </c>
      <c r="F11" s="52">
        <f t="shared" si="5"/>
        <v>-0.25653763038274685</v>
      </c>
      <c r="H11" s="19">
        <v>5718.2199999999993</v>
      </c>
      <c r="I11" s="140">
        <v>3973.489</v>
      </c>
      <c r="J11" s="247">
        <f t="shared" si="6"/>
        <v>9.2882027859897826E-2</v>
      </c>
      <c r="K11" s="215">
        <f t="shared" si="7"/>
        <v>6.3801838695884586E-2</v>
      </c>
      <c r="L11" s="52">
        <f t="shared" si="0"/>
        <v>-0.305117851359339</v>
      </c>
      <c r="N11" s="27">
        <f t="shared" si="1"/>
        <v>2.0785704289476508</v>
      </c>
      <c r="O11" s="152">
        <f t="shared" si="2"/>
        <v>1.9427499558742498</v>
      </c>
      <c r="P11" s="52">
        <f t="shared" si="8"/>
        <v>-6.534321434668193E-2</v>
      </c>
    </row>
    <row r="12" spans="1:16" ht="20.100000000000001" customHeight="1" x14ac:dyDescent="0.25">
      <c r="A12" s="8" t="s">
        <v>174</v>
      </c>
      <c r="B12" s="19">
        <v>6737.3300000000017</v>
      </c>
      <c r="C12" s="140">
        <v>7049.79</v>
      </c>
      <c r="D12" s="247">
        <f t="shared" si="3"/>
        <v>3.4918463395431115E-2</v>
      </c>
      <c r="E12" s="215">
        <f t="shared" si="4"/>
        <v>3.8347152590149897E-2</v>
      </c>
      <c r="F12" s="52">
        <f t="shared" si="5"/>
        <v>4.6377422510103877E-2</v>
      </c>
      <c r="H12" s="19">
        <v>3179.7690000000007</v>
      </c>
      <c r="I12" s="140">
        <v>3714.1989999999996</v>
      </c>
      <c r="J12" s="247">
        <f t="shared" si="6"/>
        <v>5.1649533044555745E-2</v>
      </c>
      <c r="K12" s="215">
        <f t="shared" si="7"/>
        <v>5.9638450108309295E-2</v>
      </c>
      <c r="L12" s="52">
        <f t="shared" si="0"/>
        <v>0.16807195742835371</v>
      </c>
      <c r="N12" s="27">
        <f t="shared" si="1"/>
        <v>4.7196278050800542</v>
      </c>
      <c r="O12" s="152">
        <f t="shared" si="2"/>
        <v>5.2685243106532242</v>
      </c>
      <c r="P12" s="52">
        <f t="shared" si="8"/>
        <v>0.1163008034197857</v>
      </c>
    </row>
    <row r="13" spans="1:16" ht="20.100000000000001" customHeight="1" x14ac:dyDescent="0.25">
      <c r="A13" s="8" t="s">
        <v>171</v>
      </c>
      <c r="B13" s="19">
        <v>19659.96</v>
      </c>
      <c r="C13" s="140">
        <v>14169.830000000002</v>
      </c>
      <c r="D13" s="247">
        <f t="shared" si="3"/>
        <v>0.10189431030031773</v>
      </c>
      <c r="E13" s="215">
        <f t="shared" si="4"/>
        <v>7.70764282604849E-2</v>
      </c>
      <c r="F13" s="52">
        <f t="shared" si="5"/>
        <v>-0.27925438302010774</v>
      </c>
      <c r="H13" s="19">
        <v>4768.9219999999996</v>
      </c>
      <c r="I13" s="140">
        <v>3657.0769999999998</v>
      </c>
      <c r="J13" s="247">
        <f t="shared" si="6"/>
        <v>7.7462417686916502E-2</v>
      </c>
      <c r="K13" s="215">
        <f t="shared" si="7"/>
        <v>5.8721248970974749E-2</v>
      </c>
      <c r="L13" s="52">
        <f t="shared" si="0"/>
        <v>-0.23314388450890997</v>
      </c>
      <c r="N13" s="27">
        <f t="shared" si="1"/>
        <v>2.4257027989884006</v>
      </c>
      <c r="O13" s="152">
        <f t="shared" si="2"/>
        <v>2.5808898201319277</v>
      </c>
      <c r="P13" s="52">
        <f t="shared" si="8"/>
        <v>6.3976106721831419E-2</v>
      </c>
    </row>
    <row r="14" spans="1:16" ht="20.100000000000001" customHeight="1" x14ac:dyDescent="0.25">
      <c r="A14" s="8" t="s">
        <v>172</v>
      </c>
      <c r="B14" s="19">
        <v>13634.149999999998</v>
      </c>
      <c r="C14" s="140">
        <v>11868.789999999999</v>
      </c>
      <c r="D14" s="247">
        <f t="shared" si="3"/>
        <v>7.0663536995043574E-2</v>
      </c>
      <c r="E14" s="215">
        <f t="shared" si="4"/>
        <v>6.4559979969679257E-2</v>
      </c>
      <c r="F14" s="52">
        <f t="shared" si="5"/>
        <v>-0.12948075237546888</v>
      </c>
      <c r="H14" s="19">
        <v>2933.6040000000003</v>
      </c>
      <c r="I14" s="140">
        <v>2725.8769999999995</v>
      </c>
      <c r="J14" s="247">
        <f t="shared" si="6"/>
        <v>4.765103274408955E-2</v>
      </c>
      <c r="K14" s="215">
        <f t="shared" si="7"/>
        <v>4.3769081695915542E-2</v>
      </c>
      <c r="L14" s="52">
        <f t="shared" si="0"/>
        <v>-7.0809488942611465E-2</v>
      </c>
      <c r="N14" s="27">
        <f t="shared" si="1"/>
        <v>2.1516588859591543</v>
      </c>
      <c r="O14" s="152">
        <f t="shared" si="2"/>
        <v>2.2966764093054133</v>
      </c>
      <c r="P14" s="52">
        <f t="shared" si="8"/>
        <v>6.7398008249627286E-2</v>
      </c>
    </row>
    <row r="15" spans="1:16" ht="20.100000000000001" customHeight="1" x14ac:dyDescent="0.25">
      <c r="A15" s="8" t="s">
        <v>164</v>
      </c>
      <c r="B15" s="19">
        <v>10262.52</v>
      </c>
      <c r="C15" s="140">
        <v>9197.5999999999985</v>
      </c>
      <c r="D15" s="247">
        <f t="shared" si="3"/>
        <v>5.3188938194341027E-2</v>
      </c>
      <c r="E15" s="215">
        <f t="shared" si="4"/>
        <v>5.0030110210823674E-2</v>
      </c>
      <c r="F15" s="52">
        <f t="shared" si="5"/>
        <v>-0.10376788547062533</v>
      </c>
      <c r="H15" s="19">
        <v>2726.739</v>
      </c>
      <c r="I15" s="140">
        <v>2684.5719999999997</v>
      </c>
      <c r="J15" s="247">
        <f t="shared" si="6"/>
        <v>4.4290889081684506E-2</v>
      </c>
      <c r="K15" s="215">
        <f t="shared" si="7"/>
        <v>4.3105852240056093E-2</v>
      </c>
      <c r="L15" s="52">
        <f t="shared" si="0"/>
        <v>-1.5464259688954598E-2</v>
      </c>
      <c r="N15" s="27">
        <f t="shared" si="1"/>
        <v>2.6569877573929208</v>
      </c>
      <c r="O15" s="152">
        <f t="shared" si="2"/>
        <v>2.9187744629033663</v>
      </c>
      <c r="P15" s="52">
        <f t="shared" si="8"/>
        <v>9.8527629561723992E-2</v>
      </c>
    </row>
    <row r="16" spans="1:16" ht="20.100000000000001" customHeight="1" x14ac:dyDescent="0.25">
      <c r="A16" s="8" t="s">
        <v>175</v>
      </c>
      <c r="B16" s="19">
        <v>5184.04</v>
      </c>
      <c r="C16" s="140">
        <v>10615.699999999999</v>
      </c>
      <c r="D16" s="247">
        <f t="shared" si="3"/>
        <v>2.6868019078841419E-2</v>
      </c>
      <c r="E16" s="215">
        <f t="shared" si="4"/>
        <v>5.7743828929833971E-2</v>
      </c>
      <c r="F16" s="52">
        <f t="shared" si="5"/>
        <v>1.0477658351401609</v>
      </c>
      <c r="H16" s="19">
        <v>1353.636</v>
      </c>
      <c r="I16" s="140">
        <v>2474.8660000000004</v>
      </c>
      <c r="J16" s="247">
        <f t="shared" si="6"/>
        <v>2.1987341631514817E-2</v>
      </c>
      <c r="K16" s="215">
        <f t="shared" si="7"/>
        <v>3.9738628023364128E-2</v>
      </c>
      <c r="L16" s="52">
        <f t="shared" si="0"/>
        <v>0.82830982627530625</v>
      </c>
      <c r="N16" s="27">
        <f t="shared" si="1"/>
        <v>2.6111604077129034</v>
      </c>
      <c r="O16" s="152">
        <f t="shared" si="2"/>
        <v>2.3313262432058184</v>
      </c>
      <c r="P16" s="52">
        <f t="shared" si="8"/>
        <v>-0.10716850779465889</v>
      </c>
    </row>
    <row r="17" spans="1:16" ht="20.100000000000001" customHeight="1" x14ac:dyDescent="0.25">
      <c r="A17" s="8" t="s">
        <v>168</v>
      </c>
      <c r="B17" s="19">
        <v>5090.09</v>
      </c>
      <c r="C17" s="140">
        <v>4353.91</v>
      </c>
      <c r="D17" s="247">
        <f t="shared" si="3"/>
        <v>2.6381091818932709E-2</v>
      </c>
      <c r="E17" s="215">
        <f t="shared" si="4"/>
        <v>2.3682982207098302E-2</v>
      </c>
      <c r="F17" s="52">
        <f t="shared" si="5"/>
        <v>-0.14463005565716919</v>
      </c>
      <c r="H17" s="19">
        <v>1567.145</v>
      </c>
      <c r="I17" s="140">
        <v>1506.9350000000002</v>
      </c>
      <c r="J17" s="247">
        <f t="shared" si="6"/>
        <v>2.5455404925046533E-2</v>
      </c>
      <c r="K17" s="215">
        <f t="shared" si="7"/>
        <v>2.4196675464606254E-2</v>
      </c>
      <c r="L17" s="52">
        <f t="shared" si="0"/>
        <v>-3.8420184475590841E-2</v>
      </c>
      <c r="N17" s="27">
        <f t="shared" si="1"/>
        <v>3.0788158952002815</v>
      </c>
      <c r="O17" s="152">
        <f t="shared" si="2"/>
        <v>3.4611073724537262</v>
      </c>
      <c r="P17" s="52">
        <f t="shared" si="8"/>
        <v>0.12416834597009123</v>
      </c>
    </row>
    <row r="18" spans="1:16" ht="20.100000000000001" customHeight="1" x14ac:dyDescent="0.25">
      <c r="A18" s="8" t="s">
        <v>169</v>
      </c>
      <c r="B18" s="19">
        <v>1310.71</v>
      </c>
      <c r="C18" s="140">
        <v>3028.3299999999995</v>
      </c>
      <c r="D18" s="247">
        <f t="shared" si="3"/>
        <v>6.7931924303879284E-3</v>
      </c>
      <c r="E18" s="215">
        <f t="shared" si="4"/>
        <v>1.6472523664297606E-2</v>
      </c>
      <c r="F18" s="52">
        <f t="shared" si="5"/>
        <v>1.3104500614170942</v>
      </c>
      <c r="H18" s="19">
        <v>787.76400000000001</v>
      </c>
      <c r="I18" s="140">
        <v>1499.7469999999998</v>
      </c>
      <c r="J18" s="247">
        <f t="shared" si="6"/>
        <v>1.2795785715664063E-2</v>
      </c>
      <c r="K18" s="215">
        <f t="shared" si="7"/>
        <v>2.4081258606387688E-2</v>
      </c>
      <c r="L18" s="52">
        <f t="shared" si="0"/>
        <v>0.90380240782772481</v>
      </c>
      <c r="N18" s="27">
        <f t="shared" si="1"/>
        <v>6.0102082077652579</v>
      </c>
      <c r="O18" s="152">
        <f t="shared" si="2"/>
        <v>4.9523896008691262</v>
      </c>
      <c r="P18" s="52">
        <f t="shared" si="8"/>
        <v>-0.17600365417115132</v>
      </c>
    </row>
    <row r="19" spans="1:16" ht="20.100000000000001" customHeight="1" x14ac:dyDescent="0.25">
      <c r="A19" s="8" t="s">
        <v>181</v>
      </c>
      <c r="B19" s="19">
        <v>2142.12</v>
      </c>
      <c r="C19" s="140">
        <v>2823.4100000000003</v>
      </c>
      <c r="D19" s="247">
        <f t="shared" si="3"/>
        <v>1.1102252495962179E-2</v>
      </c>
      <c r="E19" s="215">
        <f t="shared" si="4"/>
        <v>1.535786655979187E-2</v>
      </c>
      <c r="F19" s="52">
        <f t="shared" si="5"/>
        <v>0.31804474072414263</v>
      </c>
      <c r="H19" s="19">
        <v>973.84900000000005</v>
      </c>
      <c r="I19" s="140">
        <v>1311.328</v>
      </c>
      <c r="J19" s="247">
        <f t="shared" si="6"/>
        <v>1.5818396275297845E-2</v>
      </c>
      <c r="K19" s="215">
        <f t="shared" si="7"/>
        <v>2.1055837208407254E-2</v>
      </c>
      <c r="L19" s="52">
        <f t="shared" si="0"/>
        <v>0.34654140426287844</v>
      </c>
      <c r="N19" s="27">
        <f t="shared" si="1"/>
        <v>4.5461925569062425</v>
      </c>
      <c r="O19" s="152">
        <f t="shared" si="2"/>
        <v>4.6444830895973306</v>
      </c>
      <c r="P19" s="52">
        <f t="shared" si="8"/>
        <v>2.1620406848313616E-2</v>
      </c>
    </row>
    <row r="20" spans="1:16" ht="20.100000000000001" customHeight="1" x14ac:dyDescent="0.25">
      <c r="A20" s="8" t="s">
        <v>173</v>
      </c>
      <c r="B20" s="19">
        <v>2560.5</v>
      </c>
      <c r="C20" s="140">
        <v>4032.1999999999994</v>
      </c>
      <c r="D20" s="247">
        <f t="shared" si="3"/>
        <v>1.3270646609859001E-2</v>
      </c>
      <c r="E20" s="215">
        <f t="shared" si="4"/>
        <v>2.1933048881456384E-2</v>
      </c>
      <c r="F20" s="52">
        <f t="shared" si="5"/>
        <v>0.57477055262643995</v>
      </c>
      <c r="H20" s="19">
        <v>891.56500000000005</v>
      </c>
      <c r="I20" s="140">
        <v>1267.31</v>
      </c>
      <c r="J20" s="247">
        <f t="shared" si="6"/>
        <v>1.4481843155546624E-2</v>
      </c>
      <c r="K20" s="215">
        <f t="shared" si="7"/>
        <v>2.0349045435304209E-2</v>
      </c>
      <c r="L20" s="52">
        <f t="shared" si="0"/>
        <v>0.42144431421152678</v>
      </c>
      <c r="N20" s="27">
        <f t="shared" si="1"/>
        <v>3.4819957039640697</v>
      </c>
      <c r="O20" s="152">
        <f t="shared" si="2"/>
        <v>3.1429740588264474</v>
      </c>
      <c r="P20" s="52">
        <f t="shared" si="8"/>
        <v>-9.7364176742568601E-2</v>
      </c>
    </row>
    <row r="21" spans="1:16" ht="20.100000000000001" customHeight="1" x14ac:dyDescent="0.25">
      <c r="A21" s="8" t="s">
        <v>182</v>
      </c>
      <c r="B21" s="19">
        <v>2473.5899999999997</v>
      </c>
      <c r="C21" s="140">
        <v>2433.0500000000002</v>
      </c>
      <c r="D21" s="247">
        <f t="shared" si="3"/>
        <v>1.2820206501730569E-2</v>
      </c>
      <c r="E21" s="215">
        <f t="shared" si="4"/>
        <v>1.323451331308652E-2</v>
      </c>
      <c r="F21" s="52">
        <f t="shared" si="5"/>
        <v>-1.638913482024083E-2</v>
      </c>
      <c r="H21" s="19">
        <v>1116.9370000000001</v>
      </c>
      <c r="I21" s="140">
        <v>1066.7139999999999</v>
      </c>
      <c r="J21" s="247">
        <f t="shared" si="6"/>
        <v>1.8142599192012675E-2</v>
      </c>
      <c r="K21" s="215">
        <f t="shared" si="7"/>
        <v>1.712809940146854E-2</v>
      </c>
      <c r="L21" s="52">
        <f t="shared" si="0"/>
        <v>-4.4964935354456143E-2</v>
      </c>
      <c r="N21" s="27">
        <f t="shared" si="1"/>
        <v>4.5154492054059094</v>
      </c>
      <c r="O21" s="152">
        <f t="shared" si="2"/>
        <v>4.3842666611865759</v>
      </c>
      <c r="P21" s="52">
        <f t="shared" si="8"/>
        <v>-2.9051936640607401E-2</v>
      </c>
    </row>
    <row r="22" spans="1:16" ht="20.100000000000001" customHeight="1" x14ac:dyDescent="0.25">
      <c r="A22" s="8" t="s">
        <v>177</v>
      </c>
      <c r="B22" s="19">
        <v>3088.82</v>
      </c>
      <c r="C22" s="140">
        <v>2604.5500000000002</v>
      </c>
      <c r="D22" s="247">
        <f t="shared" si="3"/>
        <v>1.6008841500279116E-2</v>
      </c>
      <c r="E22" s="215">
        <f t="shared" si="4"/>
        <v>1.4167383181438727E-2</v>
      </c>
      <c r="F22" s="52">
        <f t="shared" si="5"/>
        <v>-0.15678155412099118</v>
      </c>
      <c r="H22" s="19">
        <v>1181.9680000000001</v>
      </c>
      <c r="I22" s="140">
        <v>951.70099999999991</v>
      </c>
      <c r="J22" s="247">
        <f t="shared" si="6"/>
        <v>1.9198908874703619E-2</v>
      </c>
      <c r="K22" s="215">
        <f t="shared" si="7"/>
        <v>1.5281349385568211E-2</v>
      </c>
      <c r="L22" s="52">
        <f t="shared" si="0"/>
        <v>-0.19481661094039784</v>
      </c>
      <c r="N22" s="27">
        <f t="shared" si="1"/>
        <v>3.8266004493625401</v>
      </c>
      <c r="O22" s="152">
        <f t="shared" si="2"/>
        <v>3.6539939720873083</v>
      </c>
      <c r="P22" s="52">
        <f t="shared" si="8"/>
        <v>-4.5107002823873532E-2</v>
      </c>
    </row>
    <row r="23" spans="1:16" ht="20.100000000000001" customHeight="1" x14ac:dyDescent="0.25">
      <c r="A23" s="8" t="s">
        <v>179</v>
      </c>
      <c r="B23" s="19">
        <v>2665.92</v>
      </c>
      <c r="C23" s="140">
        <v>3040.71</v>
      </c>
      <c r="D23" s="247">
        <f t="shared" si="3"/>
        <v>1.3817020976432457E-2</v>
      </c>
      <c r="E23" s="215">
        <f t="shared" si="4"/>
        <v>1.6539864358001401E-2</v>
      </c>
      <c r="F23" s="52">
        <f t="shared" si="5"/>
        <v>0.1405856139719121</v>
      </c>
      <c r="H23" s="19">
        <v>807.00400000000002</v>
      </c>
      <c r="I23" s="140">
        <v>910.16999999999985</v>
      </c>
      <c r="J23" s="247">
        <f t="shared" si="6"/>
        <v>1.3108304334399339E-2</v>
      </c>
      <c r="K23" s="215">
        <f t="shared" si="7"/>
        <v>1.4614491074678515E-2</v>
      </c>
      <c r="L23" s="52">
        <f t="shared" si="0"/>
        <v>0.12783827589454305</v>
      </c>
      <c r="N23" s="27">
        <f t="shared" si="1"/>
        <v>3.027112591525627</v>
      </c>
      <c r="O23" s="152">
        <f t="shared" si="2"/>
        <v>2.9932811744625427</v>
      </c>
      <c r="P23" s="52">
        <f t="shared" si="8"/>
        <v>-1.1176134365730223E-2</v>
      </c>
    </row>
    <row r="24" spans="1:16" ht="20.100000000000001" customHeight="1" x14ac:dyDescent="0.25">
      <c r="A24" s="8" t="s">
        <v>180</v>
      </c>
      <c r="B24" s="19">
        <v>343.66</v>
      </c>
      <c r="C24" s="140">
        <v>410.31</v>
      </c>
      <c r="D24" s="247">
        <f t="shared" si="3"/>
        <v>1.7811327529561197E-3</v>
      </c>
      <c r="E24" s="215">
        <f t="shared" si="4"/>
        <v>2.2318707620034646E-3</v>
      </c>
      <c r="F24" s="52">
        <f t="shared" ref="F24:F25" si="9">(C24-B24)/B24</f>
        <v>0.19394168655066046</v>
      </c>
      <c r="H24" s="19">
        <v>717.68200000000002</v>
      </c>
      <c r="I24" s="140">
        <v>901.71900000000005</v>
      </c>
      <c r="J24" s="247">
        <f t="shared" si="6"/>
        <v>1.1657431773969383E-2</v>
      </c>
      <c r="K24" s="215">
        <f t="shared" si="7"/>
        <v>1.4478794376180317E-2</v>
      </c>
      <c r="L24" s="52">
        <f t="shared" si="0"/>
        <v>0.25643251467920336</v>
      </c>
      <c r="N24" s="27">
        <f t="shared" si="1"/>
        <v>20.88348949543153</v>
      </c>
      <c r="O24" s="152">
        <f t="shared" si="2"/>
        <v>21.976529940776487</v>
      </c>
      <c r="P24" s="52">
        <f t="shared" ref="P24:P27" si="10">(O24-N24)/N24</f>
        <v>5.233993320819641E-2</v>
      </c>
    </row>
    <row r="25" spans="1:16" ht="20.100000000000001" customHeight="1" x14ac:dyDescent="0.25">
      <c r="A25" s="8" t="s">
        <v>183</v>
      </c>
      <c r="B25" s="19">
        <v>2325.1400000000003</v>
      </c>
      <c r="C25" s="140">
        <v>2230.7899999999995</v>
      </c>
      <c r="D25" s="247">
        <f t="shared" si="3"/>
        <v>1.2050814785568272E-2</v>
      </c>
      <c r="E25" s="215">
        <f t="shared" si="4"/>
        <v>1.2134325210620526E-2</v>
      </c>
      <c r="F25" s="52">
        <f t="shared" si="9"/>
        <v>-4.0578201742691111E-2</v>
      </c>
      <c r="H25" s="19">
        <v>787.86800000000005</v>
      </c>
      <c r="I25" s="140">
        <v>774.07999999999993</v>
      </c>
      <c r="J25" s="247">
        <f t="shared" si="6"/>
        <v>1.2797475005495065E-2</v>
      </c>
      <c r="K25" s="215">
        <f t="shared" si="7"/>
        <v>1.2429310185006258E-2</v>
      </c>
      <c r="L25" s="52">
        <f t="shared" si="0"/>
        <v>-1.7500393466926088E-2</v>
      </c>
      <c r="N25" s="27">
        <f t="shared" si="1"/>
        <v>3.3884755326560976</v>
      </c>
      <c r="O25" s="152">
        <f t="shared" si="2"/>
        <v>3.4699814863792651</v>
      </c>
      <c r="P25" s="52">
        <f t="shared" si="10"/>
        <v>2.405387111037454E-2</v>
      </c>
    </row>
    <row r="26" spans="1:16" ht="20.100000000000001" customHeight="1" x14ac:dyDescent="0.25">
      <c r="A26" s="8" t="s">
        <v>189</v>
      </c>
      <c r="B26" s="19">
        <v>3471.03</v>
      </c>
      <c r="C26" s="140">
        <v>2226.34</v>
      </c>
      <c r="D26" s="247">
        <f t="shared" si="3"/>
        <v>1.798977250623663E-2</v>
      </c>
      <c r="E26" s="215">
        <f t="shared" si="4"/>
        <v>1.2110119549313431E-2</v>
      </c>
      <c r="F26" s="52">
        <f t="shared" si="5"/>
        <v>-0.35859384678323147</v>
      </c>
      <c r="H26" s="19">
        <v>1034.4849999999999</v>
      </c>
      <c r="I26" s="140">
        <v>677.84399999999994</v>
      </c>
      <c r="J26" s="247">
        <f t="shared" si="6"/>
        <v>1.6803317219457523E-2</v>
      </c>
      <c r="K26" s="215">
        <f t="shared" si="7"/>
        <v>1.0884060217348829E-2</v>
      </c>
      <c r="L26" s="52">
        <f t="shared" si="0"/>
        <v>-0.34475221970352399</v>
      </c>
      <c r="N26" s="27">
        <f t="shared" si="1"/>
        <v>2.980340129586895</v>
      </c>
      <c r="O26" s="152">
        <f t="shared" si="2"/>
        <v>3.0446562519651081</v>
      </c>
      <c r="P26" s="52">
        <f t="shared" si="10"/>
        <v>2.1580128301372105E-2</v>
      </c>
    </row>
    <row r="27" spans="1:16" ht="20.100000000000001" customHeight="1" x14ac:dyDescent="0.25">
      <c r="A27" s="8" t="s">
        <v>188</v>
      </c>
      <c r="B27" s="19">
        <v>1131.5999999999999</v>
      </c>
      <c r="C27" s="140">
        <v>947.80000000000007</v>
      </c>
      <c r="D27" s="247">
        <f t="shared" si="3"/>
        <v>5.8648950219552598E-3</v>
      </c>
      <c r="E27" s="215">
        <f t="shared" si="4"/>
        <v>5.1555338846893421E-3</v>
      </c>
      <c r="F27" s="52">
        <f t="shared" si="5"/>
        <v>-0.16242488511841627</v>
      </c>
      <c r="H27" s="19">
        <v>706.96299999999997</v>
      </c>
      <c r="I27" s="140">
        <v>640.93499999999995</v>
      </c>
      <c r="J27" s="247">
        <f t="shared" si="6"/>
        <v>1.1483321219176064E-2</v>
      </c>
      <c r="K27" s="215">
        <f t="shared" si="7"/>
        <v>1.0291416808891828E-2</v>
      </c>
      <c r="L27" s="52">
        <f t="shared" si="0"/>
        <v>-9.3396684126326304E-2</v>
      </c>
      <c r="N27" s="27">
        <f t="shared" si="1"/>
        <v>6.2474637681159422</v>
      </c>
      <c r="O27" s="152">
        <f t="shared" si="2"/>
        <v>6.7623443764507272</v>
      </c>
      <c r="P27" s="52">
        <f t="shared" si="10"/>
        <v>8.2414340834193967E-2</v>
      </c>
    </row>
    <row r="28" spans="1:16" ht="20.100000000000001" customHeight="1" x14ac:dyDescent="0.25">
      <c r="A28" s="8" t="s">
        <v>187</v>
      </c>
      <c r="B28" s="19">
        <v>1245.73</v>
      </c>
      <c r="C28" s="140">
        <v>2893.1</v>
      </c>
      <c r="D28" s="247">
        <f t="shared" si="3"/>
        <v>6.4564118731886945E-3</v>
      </c>
      <c r="E28" s="215">
        <f t="shared" si="4"/>
        <v>1.5736943534284377E-2</v>
      </c>
      <c r="F28" s="52">
        <f t="shared" si="5"/>
        <v>1.3224133640516003</v>
      </c>
      <c r="H28" s="19">
        <v>261.827</v>
      </c>
      <c r="I28" s="140">
        <v>602.07799999999997</v>
      </c>
      <c r="J28" s="247">
        <f t="shared" si="6"/>
        <v>4.2529008517464299E-3</v>
      </c>
      <c r="K28" s="215">
        <f t="shared" si="7"/>
        <v>9.6674945968998009E-3</v>
      </c>
      <c r="L28" s="52">
        <f t="shared" si="0"/>
        <v>1.2995260229082561</v>
      </c>
      <c r="N28" s="27">
        <f t="shared" si="1"/>
        <v>2.1017957342281233</v>
      </c>
      <c r="O28" s="152">
        <f t="shared" si="2"/>
        <v>2.0810825757837614</v>
      </c>
      <c r="P28" s="52">
        <f t="shared" si="8"/>
        <v>-9.8549816745006694E-3</v>
      </c>
    </row>
    <row r="29" spans="1:16" ht="20.100000000000001" customHeight="1" x14ac:dyDescent="0.25">
      <c r="A29" s="8" t="s">
        <v>200</v>
      </c>
      <c r="B29" s="19">
        <v>762.85</v>
      </c>
      <c r="C29" s="140">
        <v>640.51</v>
      </c>
      <c r="D29" s="247">
        <f t="shared" si="3"/>
        <v>3.9537249624412964E-3</v>
      </c>
      <c r="E29" s="215">
        <f t="shared" si="4"/>
        <v>3.4840377806313254E-3</v>
      </c>
      <c r="F29" s="52">
        <f>(C29-B29)/B29</f>
        <v>-0.1603722881300387</v>
      </c>
      <c r="H29" s="19">
        <v>648.03800000000012</v>
      </c>
      <c r="I29" s="140">
        <v>583.61800000000005</v>
      </c>
      <c r="J29" s="247">
        <f t="shared" si="6"/>
        <v>1.0526192341370651E-2</v>
      </c>
      <c r="K29" s="215">
        <f t="shared" si="7"/>
        <v>9.371084579827646E-3</v>
      </c>
      <c r="L29" s="52">
        <f t="shared" si="0"/>
        <v>-9.9407750780046947E-2</v>
      </c>
      <c r="N29" s="27">
        <f t="shared" si="1"/>
        <v>8.4949596906338094</v>
      </c>
      <c r="O29" s="152">
        <f t="shared" si="2"/>
        <v>9.1117703080357852</v>
      </c>
      <c r="P29" s="52">
        <f>(O29-N29)/N29</f>
        <v>7.260901050325709E-2</v>
      </c>
    </row>
    <row r="30" spans="1:16" ht="20.100000000000001" customHeight="1" x14ac:dyDescent="0.25">
      <c r="A30" s="8" t="s">
        <v>178</v>
      </c>
      <c r="B30" s="19">
        <v>753.37</v>
      </c>
      <c r="C30" s="140">
        <v>889.02</v>
      </c>
      <c r="D30" s="247">
        <f t="shared" si="3"/>
        <v>3.9045916955553505E-3</v>
      </c>
      <c r="E30" s="215">
        <f t="shared" si="4"/>
        <v>4.8358015764576054E-3</v>
      </c>
      <c r="F30" s="52">
        <f t="shared" si="5"/>
        <v>0.18005760781554878</v>
      </c>
      <c r="H30" s="19">
        <v>299.64999999999992</v>
      </c>
      <c r="I30" s="140">
        <v>359.65400000000005</v>
      </c>
      <c r="J30" s="247">
        <f t="shared" si="6"/>
        <v>4.8672663255730593E-3</v>
      </c>
      <c r="K30" s="215">
        <f t="shared" si="7"/>
        <v>5.7749213586169926E-3</v>
      </c>
      <c r="L30" s="52">
        <f t="shared" si="0"/>
        <v>0.20024695478057783</v>
      </c>
      <c r="N30" s="27">
        <f t="shared" si="1"/>
        <v>3.9774612740087862</v>
      </c>
      <c r="O30" s="152">
        <f t="shared" si="2"/>
        <v>4.0455107871588947</v>
      </c>
      <c r="P30" s="52">
        <f t="shared" si="8"/>
        <v>1.7108780818253698E-2</v>
      </c>
    </row>
    <row r="31" spans="1:16" ht="20.100000000000001" customHeight="1" x14ac:dyDescent="0.25">
      <c r="A31" s="8" t="s">
        <v>206</v>
      </c>
      <c r="B31" s="19">
        <v>151.71</v>
      </c>
      <c r="C31" s="140">
        <v>643.4</v>
      </c>
      <c r="D31" s="247">
        <f t="shared" si="3"/>
        <v>7.8628775519691823E-4</v>
      </c>
      <c r="E31" s="215">
        <f t="shared" si="4"/>
        <v>3.4997578617948113E-3</v>
      </c>
      <c r="F31" s="52">
        <f t="shared" si="5"/>
        <v>3.2409860918858344</v>
      </c>
      <c r="H31" s="19">
        <v>66.664000000000001</v>
      </c>
      <c r="I31" s="140">
        <v>281.39400000000001</v>
      </c>
      <c r="J31" s="247">
        <f t="shared" si="6"/>
        <v>1.0828347816719589E-3</v>
      </c>
      <c r="K31" s="215">
        <f t="shared" si="7"/>
        <v>4.5183098777899586E-3</v>
      </c>
      <c r="L31" s="52">
        <f t="shared" si="0"/>
        <v>3.2210788431537263</v>
      </c>
      <c r="N31" s="27">
        <f t="shared" si="1"/>
        <v>4.3941730934018857</v>
      </c>
      <c r="O31" s="152">
        <f t="shared" si="2"/>
        <v>4.3735467827168168</v>
      </c>
      <c r="P31" s="52">
        <f t="shared" si="8"/>
        <v>-4.6940141516137492E-3</v>
      </c>
    </row>
    <row r="32" spans="1:16" ht="20.100000000000001" customHeight="1" thickBot="1" x14ac:dyDescent="0.3">
      <c r="A32" s="8" t="s">
        <v>17</v>
      </c>
      <c r="B32" s="19">
        <f>B33-SUM(B7:B31)</f>
        <v>13890.380000000034</v>
      </c>
      <c r="C32" s="140">
        <f>C33-SUM(C7:C31)</f>
        <v>9618.100000000064</v>
      </c>
      <c r="D32" s="247">
        <f t="shared" si="3"/>
        <v>7.1991534566160406E-2</v>
      </c>
      <c r="E32" s="215">
        <f t="shared" si="4"/>
        <v>5.2317409217483526E-2</v>
      </c>
      <c r="F32" s="52">
        <f t="shared" si="5"/>
        <v>-0.30757113916249657</v>
      </c>
      <c r="H32" s="19">
        <f>H33-SUM(H7:H31)</f>
        <v>3896.2549999999974</v>
      </c>
      <c r="I32" s="140">
        <f>I33-SUM(I7:I31)</f>
        <v>3178.581999999973</v>
      </c>
      <c r="J32" s="247">
        <f t="shared" si="6"/>
        <v>6.3287537985468559E-2</v>
      </c>
      <c r="K32" s="215">
        <f t="shared" si="7"/>
        <v>5.1038111857272153E-2</v>
      </c>
      <c r="L32" s="52">
        <f t="shared" si="0"/>
        <v>-0.18419559294759322</v>
      </c>
      <c r="N32" s="27">
        <f t="shared" si="1"/>
        <v>2.8050024549364294</v>
      </c>
      <c r="O32" s="152">
        <f t="shared" si="2"/>
        <v>3.3047920067372472</v>
      </c>
      <c r="P32" s="52">
        <f t="shared" si="8"/>
        <v>0.17817793739226678</v>
      </c>
    </row>
    <row r="33" spans="1:16" ht="26.25" customHeight="1" thickBot="1" x14ac:dyDescent="0.3">
      <c r="A33" s="12" t="s">
        <v>18</v>
      </c>
      <c r="B33" s="17">
        <v>192944.63000000006</v>
      </c>
      <c r="C33" s="145">
        <v>183841.29000000004</v>
      </c>
      <c r="D33" s="243">
        <f>SUM(D7:D32)</f>
        <v>0.99999999999999978</v>
      </c>
      <c r="E33" s="244">
        <f>SUM(E7:E32)</f>
        <v>1.0000000000000002</v>
      </c>
      <c r="F33" s="57">
        <f t="shared" si="5"/>
        <v>-4.7181100609019401E-2</v>
      </c>
      <c r="G33" s="1"/>
      <c r="H33" s="17">
        <v>61564.332000000002</v>
      </c>
      <c r="I33" s="145">
        <v>62278.59699999998</v>
      </c>
      <c r="J33" s="243">
        <f>SUM(J7:J32)</f>
        <v>1</v>
      </c>
      <c r="K33" s="244">
        <f>SUM(K7:K32)</f>
        <v>0.99999999999999967</v>
      </c>
      <c r="L33" s="57">
        <f t="shared" si="0"/>
        <v>1.1601928857117748E-2</v>
      </c>
      <c r="N33" s="29">
        <f t="shared" si="1"/>
        <v>3.1907771675221013</v>
      </c>
      <c r="O33" s="146">
        <f t="shared" si="2"/>
        <v>3.3876283722769767</v>
      </c>
      <c r="P33" s="57">
        <f t="shared" si="8"/>
        <v>6.1693811388197441E-2</v>
      </c>
    </row>
    <row r="35" spans="1:16" ht="15.75" thickBot="1" x14ac:dyDescent="0.3"/>
    <row r="36" spans="1:16" x14ac:dyDescent="0.25">
      <c r="A36" s="375" t="s">
        <v>2</v>
      </c>
      <c r="B36" s="363" t="s">
        <v>1</v>
      </c>
      <c r="C36" s="361"/>
      <c r="D36" s="363" t="s">
        <v>104</v>
      </c>
      <c r="E36" s="361"/>
      <c r="F36" s="130" t="s">
        <v>0</v>
      </c>
      <c r="H36" s="373" t="s">
        <v>19</v>
      </c>
      <c r="I36" s="374"/>
      <c r="J36" s="363" t="s">
        <v>104</v>
      </c>
      <c r="K36" s="364"/>
      <c r="L36" s="130" t="s">
        <v>0</v>
      </c>
      <c r="N36" s="371" t="s">
        <v>22</v>
      </c>
      <c r="O36" s="361"/>
      <c r="P36" s="130" t="s">
        <v>0</v>
      </c>
    </row>
    <row r="37" spans="1:16" x14ac:dyDescent="0.25">
      <c r="A37" s="376"/>
      <c r="B37" s="366" t="str">
        <f>B5</f>
        <v>jan-mar</v>
      </c>
      <c r="C37" s="368"/>
      <c r="D37" s="366" t="str">
        <f>B5</f>
        <v>jan-mar</v>
      </c>
      <c r="E37" s="368"/>
      <c r="F37" s="131" t="str">
        <f>F5</f>
        <v>2025/2024</v>
      </c>
      <c r="H37" s="369" t="str">
        <f>B5</f>
        <v>jan-mar</v>
      </c>
      <c r="I37" s="368"/>
      <c r="J37" s="366" t="str">
        <f>B5</f>
        <v>jan-mar</v>
      </c>
      <c r="K37" s="367"/>
      <c r="L37" s="131" t="str">
        <f>L5</f>
        <v>2025/2024</v>
      </c>
      <c r="N37" s="369" t="str">
        <f>B5</f>
        <v>jan-mar</v>
      </c>
      <c r="O37" s="367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171</v>
      </c>
      <c r="B39" s="39">
        <v>19659.96</v>
      </c>
      <c r="C39" s="147">
        <v>14169.830000000002</v>
      </c>
      <c r="D39" s="247">
        <f t="shared" ref="D39:D61" si="11">B39/$B$62</f>
        <v>0.26024229586591163</v>
      </c>
      <c r="E39" s="246">
        <f t="shared" ref="E39:E61" si="12">C39/$C$62</f>
        <v>0.20412375262612617</v>
      </c>
      <c r="F39" s="52">
        <f>(C39-B39)/B39</f>
        <v>-0.27925438302010774</v>
      </c>
      <c r="H39" s="39">
        <v>4768.9219999999996</v>
      </c>
      <c r="I39" s="147">
        <v>3657.0769999999998</v>
      </c>
      <c r="J39" s="247">
        <f t="shared" ref="J39:J61" si="13">H39/$H$62</f>
        <v>0.23391168686339997</v>
      </c>
      <c r="K39" s="246">
        <f t="shared" ref="K39:K61" si="14">I39/$I$62</f>
        <v>0.18843380846645102</v>
      </c>
      <c r="L39" s="52">
        <f t="shared" ref="L39:L62" si="15">(I39-H39)/H39</f>
        <v>-0.23314388450890997</v>
      </c>
      <c r="N39" s="27">
        <f t="shared" ref="N39:N62" si="16">(H39/B39)*10</f>
        <v>2.4257027989884006</v>
      </c>
      <c r="O39" s="151">
        <f t="shared" ref="O39:O62" si="17">(I39/C39)*10</f>
        <v>2.5808898201319277</v>
      </c>
      <c r="P39" s="61">
        <f t="shared" si="8"/>
        <v>6.3976106721831419E-2</v>
      </c>
    </row>
    <row r="40" spans="1:16" ht="20.100000000000001" customHeight="1" x14ac:dyDescent="0.25">
      <c r="A40" s="38" t="s">
        <v>172</v>
      </c>
      <c r="B40" s="19">
        <v>13634.149999999998</v>
      </c>
      <c r="C40" s="140">
        <v>11868.789999999999</v>
      </c>
      <c r="D40" s="247">
        <f t="shared" si="11"/>
        <v>0.18047760515180189</v>
      </c>
      <c r="E40" s="215">
        <f t="shared" si="12"/>
        <v>0.17097607761924027</v>
      </c>
      <c r="F40" s="52">
        <f t="shared" ref="F40:F62" si="18">(C40-B40)/B40</f>
        <v>-0.12948075237546888</v>
      </c>
      <c r="H40" s="19">
        <v>2933.6040000000003</v>
      </c>
      <c r="I40" s="140">
        <v>2725.8769999999995</v>
      </c>
      <c r="J40" s="247">
        <f t="shared" si="13"/>
        <v>0.14389085420755837</v>
      </c>
      <c r="K40" s="215">
        <f t="shared" si="14"/>
        <v>0.14045298595602557</v>
      </c>
      <c r="L40" s="52">
        <f t="shared" si="15"/>
        <v>-7.0809488942611465E-2</v>
      </c>
      <c r="N40" s="27">
        <f t="shared" si="16"/>
        <v>2.1516588859591543</v>
      </c>
      <c r="O40" s="152">
        <f t="shared" si="17"/>
        <v>2.2966764093054133</v>
      </c>
      <c r="P40" s="52">
        <f t="shared" si="8"/>
        <v>6.7398008249627286E-2</v>
      </c>
    </row>
    <row r="41" spans="1:16" ht="20.100000000000001" customHeight="1" x14ac:dyDescent="0.25">
      <c r="A41" s="38" t="s">
        <v>164</v>
      </c>
      <c r="B41" s="19">
        <v>10262.52</v>
      </c>
      <c r="C41" s="140">
        <v>9197.5999999999985</v>
      </c>
      <c r="D41" s="247">
        <f t="shared" si="11"/>
        <v>0.13584675483418257</v>
      </c>
      <c r="E41" s="215">
        <f t="shared" si="12"/>
        <v>0.13249619982413743</v>
      </c>
      <c r="F41" s="52">
        <f t="shared" si="18"/>
        <v>-0.10376788547062533</v>
      </c>
      <c r="H41" s="19">
        <v>2726.739</v>
      </c>
      <c r="I41" s="140">
        <v>2684.5719999999997</v>
      </c>
      <c r="J41" s="247">
        <f t="shared" si="13"/>
        <v>0.13374429674593555</v>
      </c>
      <c r="K41" s="215">
        <f t="shared" si="14"/>
        <v>0.13832471289568071</v>
      </c>
      <c r="L41" s="52">
        <f t="shared" si="15"/>
        <v>-1.5464259688954598E-2</v>
      </c>
      <c r="N41" s="27">
        <f t="shared" si="16"/>
        <v>2.6569877573929208</v>
      </c>
      <c r="O41" s="152">
        <f t="shared" si="17"/>
        <v>2.9187744629033663</v>
      </c>
      <c r="P41" s="52">
        <f t="shared" si="8"/>
        <v>9.8527629561723992E-2</v>
      </c>
    </row>
    <row r="42" spans="1:16" ht="20.100000000000001" customHeight="1" x14ac:dyDescent="0.25">
      <c r="A42" s="38" t="s">
        <v>175</v>
      </c>
      <c r="B42" s="19">
        <v>5184.04</v>
      </c>
      <c r="C42" s="140">
        <v>10615.699999999999</v>
      </c>
      <c r="D42" s="247">
        <f t="shared" si="11"/>
        <v>6.8622035419233854E-2</v>
      </c>
      <c r="E42" s="215">
        <f t="shared" si="12"/>
        <v>0.15292466605126293</v>
      </c>
      <c r="F42" s="52">
        <f t="shared" si="18"/>
        <v>1.0477658351401609</v>
      </c>
      <c r="H42" s="19">
        <v>1353.636</v>
      </c>
      <c r="I42" s="140">
        <v>2474.8660000000004</v>
      </c>
      <c r="J42" s="247">
        <f t="shared" si="13"/>
        <v>6.6394728233975159E-2</v>
      </c>
      <c r="K42" s="215">
        <f t="shared" si="14"/>
        <v>0.12751944403252433</v>
      </c>
      <c r="L42" s="52">
        <f t="shared" si="15"/>
        <v>0.82830982627530625</v>
      </c>
      <c r="N42" s="27">
        <f t="shared" si="16"/>
        <v>2.6111604077129034</v>
      </c>
      <c r="O42" s="152">
        <f t="shared" si="17"/>
        <v>2.3313262432058184</v>
      </c>
      <c r="P42" s="52">
        <f t="shared" si="8"/>
        <v>-0.10716850779465889</v>
      </c>
    </row>
    <row r="43" spans="1:16" ht="20.100000000000001" customHeight="1" x14ac:dyDescent="0.25">
      <c r="A43" s="38" t="s">
        <v>168</v>
      </c>
      <c r="B43" s="19">
        <v>5090.09</v>
      </c>
      <c r="C43" s="140">
        <v>4353.91</v>
      </c>
      <c r="D43" s="247">
        <f t="shared" si="11"/>
        <v>6.7378402995942943E-2</v>
      </c>
      <c r="E43" s="215">
        <f t="shared" si="12"/>
        <v>6.2720332410227703E-2</v>
      </c>
      <c r="F43" s="52">
        <f t="shared" si="18"/>
        <v>-0.14463005565716919</v>
      </c>
      <c r="H43" s="19">
        <v>1567.145</v>
      </c>
      <c r="I43" s="140">
        <v>1506.9350000000002</v>
      </c>
      <c r="J43" s="247">
        <f t="shared" si="13"/>
        <v>7.6867168410291245E-2</v>
      </c>
      <c r="K43" s="215">
        <f t="shared" si="14"/>
        <v>7.7646027458921824E-2</v>
      </c>
      <c r="L43" s="52">
        <f t="shared" si="15"/>
        <v>-3.8420184475590841E-2</v>
      </c>
      <c r="N43" s="27">
        <f t="shared" si="16"/>
        <v>3.0788158952002815</v>
      </c>
      <c r="O43" s="152">
        <f t="shared" si="17"/>
        <v>3.4611073724537262</v>
      </c>
      <c r="P43" s="52">
        <f t="shared" si="8"/>
        <v>0.12416834597009123</v>
      </c>
    </row>
    <row r="44" spans="1:16" ht="20.100000000000001" customHeight="1" x14ac:dyDescent="0.25">
      <c r="A44" s="38" t="s">
        <v>173</v>
      </c>
      <c r="B44" s="19">
        <v>2560.5</v>
      </c>
      <c r="C44" s="140">
        <v>4032.1999999999994</v>
      </c>
      <c r="D44" s="247">
        <f t="shared" si="11"/>
        <v>3.3893782009966796E-2</v>
      </c>
      <c r="E44" s="215">
        <f t="shared" si="12"/>
        <v>5.8085932953258132E-2</v>
      </c>
      <c r="F44" s="52">
        <f t="shared" si="18"/>
        <v>0.57477055262643995</v>
      </c>
      <c r="H44" s="19">
        <v>891.56500000000005</v>
      </c>
      <c r="I44" s="140">
        <v>1267.31</v>
      </c>
      <c r="J44" s="247">
        <f t="shared" si="13"/>
        <v>4.3730527171207081E-2</v>
      </c>
      <c r="K44" s="215">
        <f t="shared" si="14"/>
        <v>6.5299158264268992E-2</v>
      </c>
      <c r="L44" s="52">
        <f t="shared" si="15"/>
        <v>0.42144431421152678</v>
      </c>
      <c r="N44" s="27">
        <f t="shared" si="16"/>
        <v>3.4819957039640697</v>
      </c>
      <c r="O44" s="152">
        <f t="shared" si="17"/>
        <v>3.1429740588264474</v>
      </c>
      <c r="P44" s="52">
        <f t="shared" si="8"/>
        <v>-9.7364176742568601E-2</v>
      </c>
    </row>
    <row r="45" spans="1:16" ht="20.100000000000001" customHeight="1" x14ac:dyDescent="0.25">
      <c r="A45" s="38" t="s">
        <v>182</v>
      </c>
      <c r="B45" s="19">
        <v>2473.5899999999997</v>
      </c>
      <c r="C45" s="140">
        <v>2433.0500000000002</v>
      </c>
      <c r="D45" s="247">
        <f t="shared" si="11"/>
        <v>3.274333928609012E-2</v>
      </c>
      <c r="E45" s="215">
        <f t="shared" si="12"/>
        <v>3.5049347545241985E-2</v>
      </c>
      <c r="F45" s="52">
        <f t="shared" si="18"/>
        <v>-1.638913482024083E-2</v>
      </c>
      <c r="H45" s="19">
        <v>1116.9370000000001</v>
      </c>
      <c r="I45" s="140">
        <v>1066.7139999999999</v>
      </c>
      <c r="J45" s="247">
        <f t="shared" si="13"/>
        <v>5.4784837703394061E-2</v>
      </c>
      <c r="K45" s="215">
        <f t="shared" si="14"/>
        <v>5.4963289415148178E-2</v>
      </c>
      <c r="L45" s="52">
        <f t="shared" si="15"/>
        <v>-4.4964935354456143E-2</v>
      </c>
      <c r="N45" s="27">
        <f t="shared" si="16"/>
        <v>4.5154492054059094</v>
      </c>
      <c r="O45" s="152">
        <f t="shared" si="17"/>
        <v>4.3842666611865759</v>
      </c>
      <c r="P45" s="52">
        <f t="shared" si="8"/>
        <v>-2.9051936640607401E-2</v>
      </c>
    </row>
    <row r="46" spans="1:16" ht="20.100000000000001" customHeight="1" x14ac:dyDescent="0.25">
      <c r="A46" s="38" t="s">
        <v>177</v>
      </c>
      <c r="B46" s="19">
        <v>3088.82</v>
      </c>
      <c r="C46" s="140">
        <v>2604.5500000000002</v>
      </c>
      <c r="D46" s="247">
        <f t="shared" si="11"/>
        <v>4.0887245361462855E-2</v>
      </c>
      <c r="E46" s="215">
        <f t="shared" si="12"/>
        <v>3.7519894021479219E-2</v>
      </c>
      <c r="F46" s="52">
        <f t="shared" si="18"/>
        <v>-0.15678155412099118</v>
      </c>
      <c r="H46" s="19">
        <v>1181.9680000000001</v>
      </c>
      <c r="I46" s="140">
        <v>951.70099999999991</v>
      </c>
      <c r="J46" s="247">
        <f t="shared" si="13"/>
        <v>5.7974554563601413E-2</v>
      </c>
      <c r="K46" s="215">
        <f t="shared" si="14"/>
        <v>4.903715288229641E-2</v>
      </c>
      <c r="L46" s="52">
        <f t="shared" si="15"/>
        <v>-0.19481661094039784</v>
      </c>
      <c r="N46" s="27">
        <f t="shared" si="16"/>
        <v>3.8266004493625401</v>
      </c>
      <c r="O46" s="152">
        <f t="shared" si="17"/>
        <v>3.6539939720873083</v>
      </c>
      <c r="P46" s="52">
        <f t="shared" si="8"/>
        <v>-4.5107002823873532E-2</v>
      </c>
    </row>
    <row r="47" spans="1:16" ht="20.100000000000001" customHeight="1" x14ac:dyDescent="0.25">
      <c r="A47" s="38" t="s">
        <v>179</v>
      </c>
      <c r="B47" s="19">
        <v>2665.92</v>
      </c>
      <c r="C47" s="140">
        <v>3040.71</v>
      </c>
      <c r="D47" s="247">
        <f t="shared" si="11"/>
        <v>3.5289244810002222E-2</v>
      </c>
      <c r="E47" s="215">
        <f t="shared" si="12"/>
        <v>4.3803005106468319E-2</v>
      </c>
      <c r="F47" s="52">
        <f t="shared" si="18"/>
        <v>0.1405856139719121</v>
      </c>
      <c r="H47" s="19">
        <v>807.00400000000002</v>
      </c>
      <c r="I47" s="140">
        <v>910.16999999999985</v>
      </c>
      <c r="J47" s="247">
        <f t="shared" si="13"/>
        <v>3.9582879935027508E-2</v>
      </c>
      <c r="K47" s="215">
        <f t="shared" si="14"/>
        <v>4.6897234991746063E-2</v>
      </c>
      <c r="L47" s="52">
        <f t="shared" si="15"/>
        <v>0.12783827589454305</v>
      </c>
      <c r="N47" s="27">
        <f t="shared" si="16"/>
        <v>3.027112591525627</v>
      </c>
      <c r="O47" s="152">
        <f t="shared" si="17"/>
        <v>2.9932811744625427</v>
      </c>
      <c r="P47" s="52">
        <f t="shared" si="8"/>
        <v>-1.1176134365730223E-2</v>
      </c>
    </row>
    <row r="48" spans="1:16" ht="20.100000000000001" customHeight="1" x14ac:dyDescent="0.25">
      <c r="A48" s="38" t="s">
        <v>189</v>
      </c>
      <c r="B48" s="19">
        <v>3471.03</v>
      </c>
      <c r="C48" s="140">
        <v>2226.34</v>
      </c>
      <c r="D48" s="247">
        <f t="shared" si="11"/>
        <v>4.5946625334917029E-2</v>
      </c>
      <c r="E48" s="215">
        <f t="shared" si="12"/>
        <v>3.2071582751638496E-2</v>
      </c>
      <c r="F48" s="52">
        <f t="shared" si="18"/>
        <v>-0.35859384678323147</v>
      </c>
      <c r="H48" s="19">
        <v>1034.4849999999999</v>
      </c>
      <c r="I48" s="140">
        <v>677.84399999999994</v>
      </c>
      <c r="J48" s="247">
        <f t="shared" si="13"/>
        <v>5.0740635176017623E-2</v>
      </c>
      <c r="K48" s="215">
        <f t="shared" si="14"/>
        <v>3.4926452592092816E-2</v>
      </c>
      <c r="L48" s="52">
        <f t="shared" si="15"/>
        <v>-0.34475221970352399</v>
      </c>
      <c r="N48" s="27">
        <f t="shared" si="16"/>
        <v>2.980340129586895</v>
      </c>
      <c r="O48" s="152">
        <f t="shared" si="17"/>
        <v>3.0446562519651081</v>
      </c>
      <c r="P48" s="52">
        <f t="shared" si="8"/>
        <v>2.1580128301372105E-2</v>
      </c>
    </row>
    <row r="49" spans="1:16" ht="20.100000000000001" customHeight="1" x14ac:dyDescent="0.25">
      <c r="A49" s="38" t="s">
        <v>178</v>
      </c>
      <c r="B49" s="19">
        <v>753.37</v>
      </c>
      <c r="C49" s="140">
        <v>889.02</v>
      </c>
      <c r="D49" s="247">
        <f t="shared" si="11"/>
        <v>9.9724891829129809E-3</v>
      </c>
      <c r="E49" s="215">
        <f t="shared" si="12"/>
        <v>1.2806794334136588E-2</v>
      </c>
      <c r="F49" s="52">
        <f t="shared" si="18"/>
        <v>0.18005760781554878</v>
      </c>
      <c r="H49" s="19">
        <v>299.64999999999992</v>
      </c>
      <c r="I49" s="140">
        <v>359.65400000000005</v>
      </c>
      <c r="J49" s="247">
        <f t="shared" si="13"/>
        <v>1.4697585108042822E-2</v>
      </c>
      <c r="K49" s="215">
        <f t="shared" si="14"/>
        <v>1.8531459127109708E-2</v>
      </c>
      <c r="L49" s="52">
        <f t="shared" si="15"/>
        <v>0.20024695478057783</v>
      </c>
      <c r="N49" s="27">
        <f t="shared" si="16"/>
        <v>3.9774612740087862</v>
      </c>
      <c r="O49" s="152">
        <f t="shared" si="17"/>
        <v>4.0455107871588947</v>
      </c>
      <c r="P49" s="52">
        <f t="shared" si="8"/>
        <v>1.7108780818253698E-2</v>
      </c>
    </row>
    <row r="50" spans="1:16" ht="20.100000000000001" customHeight="1" x14ac:dyDescent="0.25">
      <c r="A50" s="38" t="s">
        <v>192</v>
      </c>
      <c r="B50" s="19">
        <v>4474.6100000000006</v>
      </c>
      <c r="C50" s="140">
        <v>820.85000000000014</v>
      </c>
      <c r="D50" s="247">
        <f t="shared" si="11"/>
        <v>5.9231187627267153E-2</v>
      </c>
      <c r="E50" s="215">
        <f t="shared" si="12"/>
        <v>1.1824770116730806E-2</v>
      </c>
      <c r="F50" s="52">
        <f t="shared" si="18"/>
        <v>-0.81655384491609317</v>
      </c>
      <c r="H50" s="19">
        <v>988.95799999999997</v>
      </c>
      <c r="I50" s="140">
        <v>201.19100000000003</v>
      </c>
      <c r="J50" s="247">
        <f t="shared" si="13"/>
        <v>4.8507573413248177E-2</v>
      </c>
      <c r="K50" s="215">
        <f t="shared" si="14"/>
        <v>1.0366526698555638E-2</v>
      </c>
      <c r="L50" s="52">
        <f t="shared" si="15"/>
        <v>-0.79656264472303173</v>
      </c>
      <c r="N50" s="27">
        <f t="shared" si="16"/>
        <v>2.2101546280010993</v>
      </c>
      <c r="O50" s="152">
        <f t="shared" si="17"/>
        <v>2.4510081013583478</v>
      </c>
      <c r="P50" s="52">
        <f t="shared" si="8"/>
        <v>0.10897584734832802</v>
      </c>
    </row>
    <row r="51" spans="1:16" ht="20.100000000000001" customHeight="1" x14ac:dyDescent="0.25">
      <c r="A51" s="38" t="s">
        <v>196</v>
      </c>
      <c r="B51" s="19">
        <v>751.43000000000006</v>
      </c>
      <c r="C51" s="140">
        <v>594.68999999999983</v>
      </c>
      <c r="D51" s="247">
        <f t="shared" si="11"/>
        <v>9.946809066881215E-3</v>
      </c>
      <c r="E51" s="215">
        <f t="shared" si="12"/>
        <v>8.5668179822362672E-3</v>
      </c>
      <c r="F51" s="52">
        <f t="shared" si="18"/>
        <v>-0.20858895705521502</v>
      </c>
      <c r="H51" s="19">
        <v>208.47399999999999</v>
      </c>
      <c r="I51" s="140">
        <v>157.77600000000001</v>
      </c>
      <c r="J51" s="247">
        <f t="shared" si="13"/>
        <v>1.0225477583227498E-2</v>
      </c>
      <c r="K51" s="215">
        <f t="shared" si="14"/>
        <v>8.129534205761263E-3</v>
      </c>
      <c r="L51" s="52">
        <f t="shared" si="15"/>
        <v>-0.24318620067730259</v>
      </c>
      <c r="N51" s="27">
        <f t="shared" si="16"/>
        <v>2.7743635468373631</v>
      </c>
      <c r="O51" s="152">
        <f t="shared" si="17"/>
        <v>2.6530797558391779</v>
      </c>
      <c r="P51" s="52">
        <f t="shared" si="8"/>
        <v>-4.3715896979847041E-2</v>
      </c>
    </row>
    <row r="52" spans="1:16" ht="20.100000000000001" customHeight="1" x14ac:dyDescent="0.25">
      <c r="A52" s="38" t="s">
        <v>194</v>
      </c>
      <c r="B52" s="19">
        <v>100.45</v>
      </c>
      <c r="C52" s="140">
        <v>716.04000000000008</v>
      </c>
      <c r="D52" s="247">
        <f t="shared" si="11"/>
        <v>1.3296740491705388E-3</v>
      </c>
      <c r="E52" s="215">
        <f t="shared" si="12"/>
        <v>1.0314927690057776E-2</v>
      </c>
      <c r="F52" s="52">
        <f t="shared" si="18"/>
        <v>6.1283225485316075</v>
      </c>
      <c r="H52" s="19">
        <v>36.131</v>
      </c>
      <c r="I52" s="140">
        <v>131.44899999999998</v>
      </c>
      <c r="J52" s="247">
        <f t="shared" si="13"/>
        <v>1.7721957201358096E-3</v>
      </c>
      <c r="K52" s="215">
        <f t="shared" si="14"/>
        <v>6.7730145384159316E-3</v>
      </c>
      <c r="L52" s="52">
        <f t="shared" si="15"/>
        <v>2.638122387977083</v>
      </c>
      <c r="N52" s="27">
        <f t="shared" si="16"/>
        <v>3.5969138875062217</v>
      </c>
      <c r="O52" s="152">
        <f t="shared" si="17"/>
        <v>1.8357773308753698</v>
      </c>
      <c r="P52" s="52">
        <f t="shared" si="8"/>
        <v>-0.48962433122130328</v>
      </c>
    </row>
    <row r="53" spans="1:16" ht="20.100000000000001" customHeight="1" x14ac:dyDescent="0.25">
      <c r="A53" s="38" t="s">
        <v>195</v>
      </c>
      <c r="B53" s="19">
        <v>466.85</v>
      </c>
      <c r="C53" s="140">
        <v>410.56999999999994</v>
      </c>
      <c r="D53" s="247">
        <f t="shared" si="11"/>
        <v>6.179774314139035E-3</v>
      </c>
      <c r="E53" s="215">
        <f t="shared" si="12"/>
        <v>5.9144738585931228E-3</v>
      </c>
      <c r="F53" s="52">
        <f t="shared" si="18"/>
        <v>-0.12055264003427243</v>
      </c>
      <c r="H53" s="19">
        <v>153.81899999999999</v>
      </c>
      <c r="I53" s="140">
        <v>125.33100000000002</v>
      </c>
      <c r="J53" s="247">
        <f t="shared" si="13"/>
        <v>7.5446949565627875E-3</v>
      </c>
      <c r="K53" s="215">
        <f t="shared" si="14"/>
        <v>6.4577797101096806E-3</v>
      </c>
      <c r="L53" s="52">
        <f t="shared" si="15"/>
        <v>-0.18520468862754258</v>
      </c>
      <c r="N53" s="27">
        <f t="shared" si="16"/>
        <v>3.2948270322373352</v>
      </c>
      <c r="O53" s="152">
        <f t="shared" si="17"/>
        <v>3.0526097863945258</v>
      </c>
      <c r="P53" s="52">
        <f t="shared" si="8"/>
        <v>-7.3514404086436363E-2</v>
      </c>
    </row>
    <row r="54" spans="1:16" ht="20.100000000000001" customHeight="1" x14ac:dyDescent="0.25">
      <c r="A54" s="38" t="s">
        <v>193</v>
      </c>
      <c r="B54" s="19">
        <v>108.91</v>
      </c>
      <c r="C54" s="140">
        <v>369.65</v>
      </c>
      <c r="D54" s="247">
        <f t="shared" si="11"/>
        <v>1.441660534546176E-3</v>
      </c>
      <c r="E54" s="215">
        <f t="shared" si="12"/>
        <v>5.3250000288110385E-3</v>
      </c>
      <c r="F54" s="52">
        <f>(C54-B54)/B54</f>
        <v>2.3940868607106789</v>
      </c>
      <c r="H54" s="19">
        <v>39.052</v>
      </c>
      <c r="I54" s="140">
        <v>108.02200000000002</v>
      </c>
      <c r="J54" s="247">
        <f t="shared" si="13"/>
        <v>1.9154683585492689E-3</v>
      </c>
      <c r="K54" s="215">
        <f t="shared" si="14"/>
        <v>5.5659196834419887E-3</v>
      </c>
      <c r="L54" s="52">
        <f t="shared" si="15"/>
        <v>1.7661067294888873</v>
      </c>
      <c r="N54" s="27">
        <f t="shared" si="16"/>
        <v>3.5857129740152422</v>
      </c>
      <c r="O54" s="152">
        <f t="shared" si="17"/>
        <v>2.9222778303800903</v>
      </c>
      <c r="P54" s="52">
        <f t="shared" si="8"/>
        <v>-0.18502182088831404</v>
      </c>
    </row>
    <row r="55" spans="1:16" ht="20.100000000000001" customHeight="1" x14ac:dyDescent="0.25">
      <c r="A55" s="38" t="s">
        <v>191</v>
      </c>
      <c r="B55" s="19">
        <v>161.44999999999999</v>
      </c>
      <c r="C55" s="140">
        <v>221.18000000000004</v>
      </c>
      <c r="D55" s="247">
        <f t="shared" si="11"/>
        <v>2.1371416151178047E-3</v>
      </c>
      <c r="E55" s="215">
        <f t="shared" si="12"/>
        <v>3.1862126508113778E-3</v>
      </c>
      <c r="F55" s="52">
        <f>(C55-B55)/B55</f>
        <v>0.36995973985754133</v>
      </c>
      <c r="H55" s="19">
        <v>62.972999999999999</v>
      </c>
      <c r="I55" s="140">
        <v>93.562000000000012</v>
      </c>
      <c r="J55" s="247">
        <f t="shared" si="13"/>
        <v>3.0887736592984509E-3</v>
      </c>
      <c r="K55" s="215">
        <f t="shared" si="14"/>
        <v>4.8208566534798407E-3</v>
      </c>
      <c r="L55" s="52">
        <f t="shared" si="15"/>
        <v>0.48574786019405164</v>
      </c>
      <c r="N55" s="27">
        <f t="shared" ref="N55:N56" si="19">(H55/B55)*10</f>
        <v>3.900464540105296</v>
      </c>
      <c r="O55" s="152">
        <f t="shared" ref="O55:O56" si="20">(I55/C55)*10</f>
        <v>4.2301293064472372</v>
      </c>
      <c r="P55" s="52">
        <f t="shared" ref="P55:P56" si="21">(O55-N55)/N55</f>
        <v>8.4519359925533805E-2</v>
      </c>
    </row>
    <row r="56" spans="1:16" ht="20.100000000000001" customHeight="1" x14ac:dyDescent="0.25">
      <c r="A56" s="38" t="s">
        <v>197</v>
      </c>
      <c r="B56" s="19">
        <v>260.8</v>
      </c>
      <c r="C56" s="140">
        <v>272.99</v>
      </c>
      <c r="D56" s="247">
        <f t="shared" si="11"/>
        <v>3.4522547737548684E-3</v>
      </c>
      <c r="E56" s="215">
        <f t="shared" si="12"/>
        <v>3.9325625804548237E-3</v>
      </c>
      <c r="F56" s="52">
        <f t="shared" si="18"/>
        <v>4.6740797546012257E-2</v>
      </c>
      <c r="H56" s="19">
        <v>68.418000000000006</v>
      </c>
      <c r="I56" s="140">
        <v>84.456999999999994</v>
      </c>
      <c r="J56" s="247">
        <f t="shared" si="13"/>
        <v>3.3558464138897853E-3</v>
      </c>
      <c r="K56" s="215">
        <f t="shared" si="14"/>
        <v>4.3517142684310599E-3</v>
      </c>
      <c r="L56" s="52">
        <f t="shared" si="15"/>
        <v>0.23442661287965136</v>
      </c>
      <c r="N56" s="27">
        <f t="shared" si="19"/>
        <v>2.6233895705521477</v>
      </c>
      <c r="O56" s="152">
        <f t="shared" si="20"/>
        <v>3.0937763288032527</v>
      </c>
      <c r="P56" s="52">
        <f t="shared" si="21"/>
        <v>0.17930495856629566</v>
      </c>
    </row>
    <row r="57" spans="1:16" ht="20.100000000000001" customHeight="1" x14ac:dyDescent="0.25">
      <c r="A57" s="38" t="s">
        <v>190</v>
      </c>
      <c r="B57" s="19">
        <v>24.420000000000005</v>
      </c>
      <c r="C57" s="140">
        <v>222.24999999999994</v>
      </c>
      <c r="D57" s="247">
        <f t="shared" si="11"/>
        <v>3.2325176984315145E-4</v>
      </c>
      <c r="E57" s="215">
        <f t="shared" si="12"/>
        <v>3.2016265559400869E-3</v>
      </c>
      <c r="F57" s="52">
        <f t="shared" ref="F57:F58" si="22">(C57-B57)/B57</f>
        <v>8.1011466011465956</v>
      </c>
      <c r="H57" s="19">
        <v>11.626000000000001</v>
      </c>
      <c r="I57" s="140">
        <v>79.808999999999997</v>
      </c>
      <c r="J57" s="247">
        <f t="shared" si="13"/>
        <v>5.7024570153881493E-4</v>
      </c>
      <c r="K57" s="215">
        <f t="shared" si="14"/>
        <v>4.1122223622578882E-3</v>
      </c>
      <c r="L57" s="52">
        <f t="shared" si="15"/>
        <v>5.8646998107689647</v>
      </c>
      <c r="N57" s="27">
        <f t="shared" si="16"/>
        <v>4.76085176085176</v>
      </c>
      <c r="O57" s="152">
        <f t="shared" si="17"/>
        <v>3.5909561304836899</v>
      </c>
      <c r="P57" s="52">
        <f t="shared" ref="P57:P58" si="23">(O57-N57)/N57</f>
        <v>-0.24573242124194286</v>
      </c>
    </row>
    <row r="58" spans="1:16" ht="20.100000000000001" customHeight="1" x14ac:dyDescent="0.25">
      <c r="A58" s="38" t="s">
        <v>184</v>
      </c>
      <c r="B58" s="19">
        <v>199.04</v>
      </c>
      <c r="C58" s="140">
        <v>166.45000000000002</v>
      </c>
      <c r="D58" s="247">
        <f t="shared" si="11"/>
        <v>2.634726956166292E-3</v>
      </c>
      <c r="E58" s="215">
        <f t="shared" si="12"/>
        <v>2.3977986062372449E-3</v>
      </c>
      <c r="F58" s="52">
        <f t="shared" si="22"/>
        <v>-0.16373593247588414</v>
      </c>
      <c r="H58" s="19">
        <v>72.806999999999988</v>
      </c>
      <c r="I58" s="140">
        <v>69.736000000000004</v>
      </c>
      <c r="J58" s="247">
        <f t="shared" si="13"/>
        <v>3.5711232403179503E-3</v>
      </c>
      <c r="K58" s="215">
        <f t="shared" si="14"/>
        <v>3.5932030053554879E-3</v>
      </c>
      <c r="L58" s="52">
        <f t="shared" si="15"/>
        <v>-4.2180010163857654E-2</v>
      </c>
      <c r="N58" s="27">
        <f t="shared" si="16"/>
        <v>3.6579079581993561</v>
      </c>
      <c r="O58" s="152">
        <f t="shared" si="17"/>
        <v>4.1896064884349657</v>
      </c>
      <c r="P58" s="52">
        <f t="shared" si="23"/>
        <v>0.14535590734145862</v>
      </c>
    </row>
    <row r="59" spans="1:16" ht="20.100000000000001" customHeight="1" x14ac:dyDescent="0.25">
      <c r="A59" s="38" t="s">
        <v>199</v>
      </c>
      <c r="B59" s="19">
        <v>76.61</v>
      </c>
      <c r="C59" s="140">
        <v>97.03</v>
      </c>
      <c r="D59" s="247">
        <f t="shared" si="11"/>
        <v>1.0140998397904926E-3</v>
      </c>
      <c r="E59" s="215">
        <f t="shared" si="12"/>
        <v>1.3977674903166107E-3</v>
      </c>
      <c r="F59" s="52">
        <f t="shared" ref="F59:F60" si="24">(C59-B59)/B59</f>
        <v>0.26654483748857855</v>
      </c>
      <c r="H59" s="19">
        <v>27.497999999999998</v>
      </c>
      <c r="I59" s="140">
        <v>34.688000000000002</v>
      </c>
      <c r="J59" s="247">
        <f t="shared" si="13"/>
        <v>1.3487541975670334E-3</v>
      </c>
      <c r="K59" s="215">
        <f t="shared" si="14"/>
        <v>1.7873268591512442E-3</v>
      </c>
      <c r="L59" s="52">
        <f t="shared" si="15"/>
        <v>0.26147356171357938</v>
      </c>
      <c r="N59" s="27">
        <f t="shared" si="16"/>
        <v>3.5893486490014355</v>
      </c>
      <c r="O59" s="152">
        <f t="shared" si="17"/>
        <v>3.5749768112954761</v>
      </c>
      <c r="P59" s="52">
        <f t="shared" ref="P59" si="25">(O59-N59)/N59</f>
        <v>-4.0040238804769429E-3</v>
      </c>
    </row>
    <row r="60" spans="1:16" ht="20.100000000000001" customHeight="1" x14ac:dyDescent="0.25">
      <c r="A60" s="38" t="s">
        <v>198</v>
      </c>
      <c r="B60" s="19">
        <v>19.270000000000003</v>
      </c>
      <c r="C60" s="140">
        <v>62.87</v>
      </c>
      <c r="D60" s="247">
        <f t="shared" si="11"/>
        <v>2.5508032780006257E-4</v>
      </c>
      <c r="E60" s="215">
        <f t="shared" si="12"/>
        <v>9.0567496770282703E-4</v>
      </c>
      <c r="F60" s="52">
        <f t="shared" si="24"/>
        <v>2.2625843279709388</v>
      </c>
      <c r="H60" s="19">
        <v>9.1790000000000003</v>
      </c>
      <c r="I60" s="140">
        <v>18.721999999999998</v>
      </c>
      <c r="J60" s="247">
        <f t="shared" si="13"/>
        <v>4.5022237178950474E-4</v>
      </c>
      <c r="K60" s="215">
        <f t="shared" si="14"/>
        <v>9.6466597835071454E-4</v>
      </c>
      <c r="L60" s="52">
        <f t="shared" si="15"/>
        <v>1.0396557359189451</v>
      </c>
      <c r="N60" s="27">
        <f t="shared" ref="N60" si="26">(H60/B60)*10</f>
        <v>4.7633627400103782</v>
      </c>
      <c r="O60" s="152">
        <f t="shared" ref="O60" si="27">(I60/C60)*10</f>
        <v>2.9778908859551452</v>
      </c>
      <c r="P60" s="52">
        <f t="shared" ref="P60" si="28">(O60-N60)/N60</f>
        <v>-0.37483432430160524</v>
      </c>
    </row>
    <row r="61" spans="1:16" ht="20.100000000000001" customHeight="1" thickBot="1" x14ac:dyDescent="0.3">
      <c r="A61" s="8" t="s">
        <v>17</v>
      </c>
      <c r="B61" s="19">
        <f>B62-SUM(B39:B60)</f>
        <v>57</v>
      </c>
      <c r="C61" s="140">
        <f>C62-SUM(C39:C60)</f>
        <v>31.569999999992433</v>
      </c>
      <c r="D61" s="247">
        <f t="shared" si="11"/>
        <v>7.5451887309826494E-4</v>
      </c>
      <c r="E61" s="215">
        <f t="shared" si="12"/>
        <v>4.5478222889090816E-4</v>
      </c>
      <c r="F61" s="52">
        <f t="shared" si="18"/>
        <v>-0.44614035087732573</v>
      </c>
      <c r="H61" s="19">
        <f>H62-SUM(H39:H60)</f>
        <v>27.112999999993917</v>
      </c>
      <c r="I61" s="140">
        <f>I62-SUM(I39:I60)</f>
        <v>20.291000000004715</v>
      </c>
      <c r="J61" s="247">
        <f t="shared" si="13"/>
        <v>1.3298702654239137E-3</v>
      </c>
      <c r="K61" s="215">
        <f t="shared" si="14"/>
        <v>1.0455099544236139E-3</v>
      </c>
      <c r="L61" s="52">
        <f t="shared" si="15"/>
        <v>-0.25161361708371383</v>
      </c>
      <c r="N61" s="27">
        <f t="shared" si="16"/>
        <v>4.7566666666655992</v>
      </c>
      <c r="O61" s="152">
        <f t="shared" si="17"/>
        <v>6.4273044029171933</v>
      </c>
      <c r="P61" s="52">
        <f t="shared" si="8"/>
        <v>0.35122026690651065</v>
      </c>
    </row>
    <row r="62" spans="1:16" ht="26.25" customHeight="1" thickBot="1" x14ac:dyDescent="0.3">
      <c r="A62" s="12" t="s">
        <v>18</v>
      </c>
      <c r="B62" s="17">
        <v>75544.83</v>
      </c>
      <c r="C62" s="145">
        <v>69417.839999999982</v>
      </c>
      <c r="D62" s="253">
        <f>SUM(D39:D61)</f>
        <v>0.99999999999999978</v>
      </c>
      <c r="E62" s="254">
        <f>SUM(E39:E61)</f>
        <v>1.0000000000000002</v>
      </c>
      <c r="F62" s="57">
        <f t="shared" si="18"/>
        <v>-8.1104027899725498E-2</v>
      </c>
      <c r="G62" s="1"/>
      <c r="H62" s="17">
        <v>20387.702999999998</v>
      </c>
      <c r="I62" s="145">
        <v>19407.754000000004</v>
      </c>
      <c r="J62" s="253">
        <f>SUM(J39:J61)</f>
        <v>0.99999999999999978</v>
      </c>
      <c r="K62" s="254">
        <f>SUM(K39:K61)</f>
        <v>1</v>
      </c>
      <c r="L62" s="57">
        <f t="shared" si="15"/>
        <v>-4.8065689401105824E-2</v>
      </c>
      <c r="M62" s="1"/>
      <c r="N62" s="29">
        <f t="shared" si="16"/>
        <v>2.6987555601091429</v>
      </c>
      <c r="O62" s="146">
        <f t="shared" si="17"/>
        <v>2.795787653433182</v>
      </c>
      <c r="P62" s="57">
        <f t="shared" si="8"/>
        <v>3.5954383849463936E-2</v>
      </c>
    </row>
    <row r="64" spans="1:16" ht="15.75" thickBot="1" x14ac:dyDescent="0.3"/>
    <row r="65" spans="1:16" x14ac:dyDescent="0.25">
      <c r="A65" s="375" t="s">
        <v>15</v>
      </c>
      <c r="B65" s="363" t="s">
        <v>1</v>
      </c>
      <c r="C65" s="361"/>
      <c r="D65" s="363" t="s">
        <v>104</v>
      </c>
      <c r="E65" s="361"/>
      <c r="F65" s="130" t="s">
        <v>0</v>
      </c>
      <c r="H65" s="373" t="s">
        <v>19</v>
      </c>
      <c r="I65" s="374"/>
      <c r="J65" s="363" t="s">
        <v>104</v>
      </c>
      <c r="K65" s="364"/>
      <c r="L65" s="130" t="s">
        <v>0</v>
      </c>
      <c r="N65" s="371" t="s">
        <v>22</v>
      </c>
      <c r="O65" s="361"/>
      <c r="P65" s="130" t="s">
        <v>0</v>
      </c>
    </row>
    <row r="66" spans="1:16" x14ac:dyDescent="0.25">
      <c r="A66" s="376"/>
      <c r="B66" s="366" t="str">
        <f>B5</f>
        <v>jan-mar</v>
      </c>
      <c r="C66" s="368"/>
      <c r="D66" s="366" t="str">
        <f>B5</f>
        <v>jan-mar</v>
      </c>
      <c r="E66" s="368"/>
      <c r="F66" s="131" t="str">
        <f>F37</f>
        <v>2025/2024</v>
      </c>
      <c r="H66" s="369" t="str">
        <f>B5</f>
        <v>jan-mar</v>
      </c>
      <c r="I66" s="368"/>
      <c r="J66" s="366" t="str">
        <f>B5</f>
        <v>jan-mar</v>
      </c>
      <c r="K66" s="367"/>
      <c r="L66" s="131" t="str">
        <f>L37</f>
        <v>2025/2024</v>
      </c>
      <c r="N66" s="369" t="str">
        <f>B5</f>
        <v>jan-mar</v>
      </c>
      <c r="O66" s="367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166</v>
      </c>
      <c r="B68" s="39">
        <v>18250.16</v>
      </c>
      <c r="C68" s="147">
        <v>18017.37</v>
      </c>
      <c r="D68" s="247">
        <f>B68/$B$96</f>
        <v>0.15545307572926012</v>
      </c>
      <c r="E68" s="246">
        <f>C68/$C$96</f>
        <v>0.15746221600554783</v>
      </c>
      <c r="F68" s="61">
        <f t="shared" ref="F68:F75" si="29">(C68-B68)/B68</f>
        <v>-1.2755504609274706E-2</v>
      </c>
      <c r="H68" s="19">
        <v>7360.9679999999998</v>
      </c>
      <c r="I68" s="147">
        <v>8390.6380000000008</v>
      </c>
      <c r="J68" s="245">
        <f>H68/$H$96</f>
        <v>0.17876567797718459</v>
      </c>
      <c r="K68" s="246">
        <f>I68/$I$96</f>
        <v>0.19571898784448907</v>
      </c>
      <c r="L68" s="61">
        <f t="shared" ref="L68:L96" si="30">(I68-H68)/H68</f>
        <v>0.13988241763854986</v>
      </c>
      <c r="N68" s="41">
        <f t="shared" ref="N68:N96" si="31">(H68/B68)*10</f>
        <v>4.0333717622201668</v>
      </c>
      <c r="O68" s="149">
        <f t="shared" ref="O68:O96" si="32">(I68/C68)*10</f>
        <v>4.6569715779828034</v>
      </c>
      <c r="P68" s="61">
        <f t="shared" si="8"/>
        <v>0.15461005147201617</v>
      </c>
    </row>
    <row r="69" spans="1:16" ht="20.100000000000001" customHeight="1" x14ac:dyDescent="0.25">
      <c r="A69" s="38" t="s">
        <v>165</v>
      </c>
      <c r="B69" s="19">
        <v>25547.350000000002</v>
      </c>
      <c r="C69" s="140">
        <v>25458.94</v>
      </c>
      <c r="D69" s="247">
        <f t="shared" ref="D69:D95" si="33">B69/$B$96</f>
        <v>0.21760982557040123</v>
      </c>
      <c r="E69" s="215">
        <f t="shared" ref="E69:E95" si="34">C69/$C$96</f>
        <v>0.22249757370538994</v>
      </c>
      <c r="F69" s="52">
        <f t="shared" si="29"/>
        <v>-3.4606329032171039E-3</v>
      </c>
      <c r="H69" s="19">
        <v>8620.9830000000002</v>
      </c>
      <c r="I69" s="140">
        <v>8366.6369999999988</v>
      </c>
      <c r="J69" s="214">
        <f t="shared" ref="J69:J96" si="35">H69/$H$96</f>
        <v>0.20936592453937891</v>
      </c>
      <c r="K69" s="215">
        <f t="shared" ref="K69:K96" si="36">I69/$I$96</f>
        <v>0.19515914347660476</v>
      </c>
      <c r="L69" s="52">
        <f t="shared" si="30"/>
        <v>-2.9503132067422166E-2</v>
      </c>
      <c r="N69" s="40">
        <f t="shared" si="31"/>
        <v>3.3745116421076937</v>
      </c>
      <c r="O69" s="143">
        <f t="shared" si="32"/>
        <v>3.286325746476483</v>
      </c>
      <c r="P69" s="52">
        <f t="shared" si="8"/>
        <v>-2.6132935661211849E-2</v>
      </c>
    </row>
    <row r="70" spans="1:16" ht="20.100000000000001" customHeight="1" x14ac:dyDescent="0.25">
      <c r="A70" s="38" t="s">
        <v>170</v>
      </c>
      <c r="B70" s="19">
        <v>12513.010000000002</v>
      </c>
      <c r="C70" s="140">
        <v>12591.679999999998</v>
      </c>
      <c r="D70" s="247">
        <f t="shared" si="33"/>
        <v>0.10658459384087535</v>
      </c>
      <c r="E70" s="215">
        <f t="shared" si="34"/>
        <v>0.11004457565298023</v>
      </c>
      <c r="F70" s="52">
        <f t="shared" si="29"/>
        <v>6.2870564316656365E-3</v>
      </c>
      <c r="H70" s="19">
        <v>5286.0440000000008</v>
      </c>
      <c r="I70" s="140">
        <v>5451.9930000000013</v>
      </c>
      <c r="J70" s="214">
        <f t="shared" si="35"/>
        <v>0.12837486040928706</v>
      </c>
      <c r="K70" s="215">
        <f t="shared" si="36"/>
        <v>0.12717251676156682</v>
      </c>
      <c r="L70" s="52">
        <f t="shared" si="30"/>
        <v>3.1393798462517622E-2</v>
      </c>
      <c r="N70" s="40">
        <f t="shared" si="31"/>
        <v>4.2244384045085877</v>
      </c>
      <c r="O70" s="143">
        <f t="shared" si="32"/>
        <v>4.3298376388218269</v>
      </c>
      <c r="P70" s="52">
        <f t="shared" si="8"/>
        <v>2.4949880722784489E-2</v>
      </c>
    </row>
    <row r="71" spans="1:16" ht="20.100000000000001" customHeight="1" x14ac:dyDescent="0.25">
      <c r="A71" s="38" t="s">
        <v>167</v>
      </c>
      <c r="B71" s="19">
        <v>10238.540000000001</v>
      </c>
      <c r="C71" s="140">
        <v>11603.150000000001</v>
      </c>
      <c r="D71" s="247">
        <f t="shared" si="33"/>
        <v>8.7210881108826396E-2</v>
      </c>
      <c r="E71" s="215">
        <f t="shared" si="34"/>
        <v>0.10140535003969905</v>
      </c>
      <c r="F71" s="52">
        <f t="shared" si="29"/>
        <v>0.13328169836715004</v>
      </c>
      <c r="H71" s="19">
        <v>3869.7829999999999</v>
      </c>
      <c r="I71" s="140">
        <v>4325.4400000000005</v>
      </c>
      <c r="J71" s="214">
        <f t="shared" si="35"/>
        <v>9.3980082730910311E-2</v>
      </c>
      <c r="K71" s="215">
        <f t="shared" si="36"/>
        <v>0.10089468033087196</v>
      </c>
      <c r="L71" s="52">
        <f t="shared" si="30"/>
        <v>0.11774742924861695</v>
      </c>
      <c r="N71" s="40">
        <f t="shared" si="31"/>
        <v>3.7796238526196113</v>
      </c>
      <c r="O71" s="143">
        <f t="shared" si="32"/>
        <v>3.7278152915372118</v>
      </c>
      <c r="P71" s="52">
        <f t="shared" si="8"/>
        <v>-1.3707332555458297E-2</v>
      </c>
    </row>
    <row r="72" spans="1:16" ht="20.100000000000001" customHeight="1" x14ac:dyDescent="0.25">
      <c r="A72" s="38" t="s">
        <v>176</v>
      </c>
      <c r="B72" s="19">
        <v>27510.35</v>
      </c>
      <c r="C72" s="140">
        <v>20452.91</v>
      </c>
      <c r="D72" s="247">
        <f t="shared" si="33"/>
        <v>0.23433046734321514</v>
      </c>
      <c r="E72" s="215">
        <f t="shared" si="34"/>
        <v>0.17874753820130404</v>
      </c>
      <c r="F72" s="52">
        <f t="shared" si="29"/>
        <v>-0.25653763038274685</v>
      </c>
      <c r="H72" s="19">
        <v>5718.2199999999993</v>
      </c>
      <c r="I72" s="140">
        <v>3973.489</v>
      </c>
      <c r="J72" s="214">
        <f t="shared" si="35"/>
        <v>0.13887052288811697</v>
      </c>
      <c r="K72" s="215">
        <f t="shared" si="36"/>
        <v>9.2685114682722697E-2</v>
      </c>
      <c r="L72" s="52">
        <f t="shared" si="30"/>
        <v>-0.305117851359339</v>
      </c>
      <c r="N72" s="40">
        <f t="shared" si="31"/>
        <v>2.0785704289476508</v>
      </c>
      <c r="O72" s="143">
        <f t="shared" si="32"/>
        <v>1.9427499558742498</v>
      </c>
      <c r="P72" s="52">
        <f t="shared" ref="P72:P75" si="37">(O72-N72)/N72</f>
        <v>-6.534321434668193E-2</v>
      </c>
    </row>
    <row r="73" spans="1:16" ht="20.100000000000001" customHeight="1" x14ac:dyDescent="0.25">
      <c r="A73" s="38" t="s">
        <v>174</v>
      </c>
      <c r="B73" s="19">
        <v>6737.3300000000017</v>
      </c>
      <c r="C73" s="140">
        <v>7049.79</v>
      </c>
      <c r="D73" s="247">
        <f t="shared" si="33"/>
        <v>5.7387917185548858E-2</v>
      </c>
      <c r="E73" s="215">
        <f t="shared" si="34"/>
        <v>6.1611409199775057E-2</v>
      </c>
      <c r="F73" s="52">
        <f t="shared" si="29"/>
        <v>4.6377422510103877E-2</v>
      </c>
      <c r="H73" s="19">
        <v>3179.7690000000007</v>
      </c>
      <c r="I73" s="140">
        <v>3714.1989999999996</v>
      </c>
      <c r="J73" s="214">
        <f t="shared" si="35"/>
        <v>7.7222664341949923E-2</v>
      </c>
      <c r="K73" s="215">
        <f t="shared" si="36"/>
        <v>8.6636948100134142E-2</v>
      </c>
      <c r="L73" s="52">
        <f t="shared" si="30"/>
        <v>0.16807195742835371</v>
      </c>
      <c r="N73" s="40">
        <f t="shared" si="31"/>
        <v>4.7196278050800542</v>
      </c>
      <c r="O73" s="143">
        <f t="shared" si="32"/>
        <v>5.2685243106532242</v>
      </c>
      <c r="P73" s="52">
        <f t="shared" si="37"/>
        <v>0.1163008034197857</v>
      </c>
    </row>
    <row r="74" spans="1:16" ht="20.100000000000001" customHeight="1" x14ac:dyDescent="0.25">
      <c r="A74" s="38" t="s">
        <v>169</v>
      </c>
      <c r="B74" s="19">
        <v>1310.71</v>
      </c>
      <c r="C74" s="140">
        <v>3028.3299999999995</v>
      </c>
      <c r="D74" s="247">
        <f t="shared" si="33"/>
        <v>1.1164499428448767E-2</v>
      </c>
      <c r="E74" s="215">
        <f t="shared" si="34"/>
        <v>2.6465991018449452E-2</v>
      </c>
      <c r="F74" s="52">
        <f t="shared" si="29"/>
        <v>1.3104500614170942</v>
      </c>
      <c r="H74" s="19">
        <v>787.76400000000001</v>
      </c>
      <c r="I74" s="140">
        <v>1499.7469999999998</v>
      </c>
      <c r="J74" s="214">
        <f t="shared" si="35"/>
        <v>1.9131337827581762E-2</v>
      </c>
      <c r="K74" s="215">
        <f t="shared" si="36"/>
        <v>3.4982913678651001E-2</v>
      </c>
      <c r="L74" s="52">
        <f t="shared" si="30"/>
        <v>0.90380240782772481</v>
      </c>
      <c r="N74" s="40">
        <f t="shared" si="31"/>
        <v>6.0102082077652579</v>
      </c>
      <c r="O74" s="143">
        <f t="shared" si="32"/>
        <v>4.9523896008691262</v>
      </c>
      <c r="P74" s="52">
        <f t="shared" si="37"/>
        <v>-0.17600365417115132</v>
      </c>
    </row>
    <row r="75" spans="1:16" ht="20.100000000000001" customHeight="1" x14ac:dyDescent="0.25">
      <c r="A75" s="38" t="s">
        <v>181</v>
      </c>
      <c r="B75" s="19">
        <v>2142.12</v>
      </c>
      <c r="C75" s="140">
        <v>2823.4100000000003</v>
      </c>
      <c r="D75" s="247">
        <f t="shared" si="33"/>
        <v>1.8246368392450404E-2</v>
      </c>
      <c r="E75" s="215">
        <f t="shared" si="34"/>
        <v>2.4675099378667579E-2</v>
      </c>
      <c r="F75" s="52">
        <f t="shared" si="29"/>
        <v>0.31804474072414263</v>
      </c>
      <c r="H75" s="19">
        <v>973.84900000000005</v>
      </c>
      <c r="I75" s="140">
        <v>1311.328</v>
      </c>
      <c r="J75" s="214">
        <f t="shared" si="35"/>
        <v>2.3650527584470313E-2</v>
      </c>
      <c r="K75" s="215">
        <f t="shared" si="36"/>
        <v>3.0587875307233864E-2</v>
      </c>
      <c r="L75" s="52">
        <f t="shared" si="30"/>
        <v>0.34654140426287844</v>
      </c>
      <c r="N75" s="40">
        <f t="shared" si="31"/>
        <v>4.5461925569062425</v>
      </c>
      <c r="O75" s="143">
        <f t="shared" si="32"/>
        <v>4.6444830895973306</v>
      </c>
      <c r="P75" s="52">
        <f t="shared" si="37"/>
        <v>2.1620406848313616E-2</v>
      </c>
    </row>
    <row r="76" spans="1:16" ht="20.100000000000001" customHeight="1" x14ac:dyDescent="0.25">
      <c r="A76" s="38" t="s">
        <v>180</v>
      </c>
      <c r="B76" s="19">
        <v>343.66</v>
      </c>
      <c r="C76" s="140">
        <v>410.31</v>
      </c>
      <c r="D76" s="247">
        <f t="shared" si="33"/>
        <v>2.9272622270225322E-3</v>
      </c>
      <c r="E76" s="215">
        <f t="shared" si="34"/>
        <v>3.5858908291962885E-3</v>
      </c>
      <c r="F76" s="52">
        <f t="shared" ref="F76:F81" si="38">(C76-B76)/B76</f>
        <v>0.19394168655066046</v>
      </c>
      <c r="H76" s="19">
        <v>717.68200000000002</v>
      </c>
      <c r="I76" s="140">
        <v>901.71900000000005</v>
      </c>
      <c r="J76" s="214">
        <f t="shared" si="35"/>
        <v>1.7429352946789309E-2</v>
      </c>
      <c r="K76" s="215">
        <f t="shared" si="36"/>
        <v>2.103338625741509E-2</v>
      </c>
      <c r="L76" s="52">
        <f t="shared" si="30"/>
        <v>0.25643251467920336</v>
      </c>
      <c r="N76" s="40">
        <f t="shared" si="31"/>
        <v>20.88348949543153</v>
      </c>
      <c r="O76" s="143">
        <f t="shared" si="32"/>
        <v>21.976529940776487</v>
      </c>
      <c r="P76" s="52">
        <f t="shared" ref="P76:P81" si="39">(O76-N76)/N76</f>
        <v>5.233993320819641E-2</v>
      </c>
    </row>
    <row r="77" spans="1:16" ht="20.100000000000001" customHeight="1" x14ac:dyDescent="0.25">
      <c r="A77" s="38" t="s">
        <v>183</v>
      </c>
      <c r="B77" s="19">
        <v>2325.1400000000003</v>
      </c>
      <c r="C77" s="140">
        <v>2230.7899999999995</v>
      </c>
      <c r="D77" s="247">
        <f t="shared" si="33"/>
        <v>1.980531483017858E-2</v>
      </c>
      <c r="E77" s="215">
        <f t="shared" si="34"/>
        <v>1.9495916265415872E-2</v>
      </c>
      <c r="F77" s="52">
        <f t="shared" si="38"/>
        <v>-4.0578201742691111E-2</v>
      </c>
      <c r="H77" s="19">
        <v>787.86800000000005</v>
      </c>
      <c r="I77" s="140">
        <v>774.07999999999993</v>
      </c>
      <c r="J77" s="214">
        <f t="shared" si="35"/>
        <v>1.9133863532150731E-2</v>
      </c>
      <c r="K77" s="215">
        <f t="shared" si="36"/>
        <v>1.8056094674881944E-2</v>
      </c>
      <c r="L77" s="52">
        <f t="shared" si="30"/>
        <v>-1.7500393466926088E-2</v>
      </c>
      <c r="N77" s="40">
        <f t="shared" si="31"/>
        <v>3.3884755326560976</v>
      </c>
      <c r="O77" s="143">
        <f t="shared" si="32"/>
        <v>3.4699814863792651</v>
      </c>
      <c r="P77" s="52">
        <f t="shared" si="39"/>
        <v>2.405387111037454E-2</v>
      </c>
    </row>
    <row r="78" spans="1:16" ht="20.100000000000001" customHeight="1" x14ac:dyDescent="0.25">
      <c r="A78" s="38" t="s">
        <v>188</v>
      </c>
      <c r="B78" s="19">
        <v>1131.5999999999999</v>
      </c>
      <c r="C78" s="140">
        <v>947.80000000000007</v>
      </c>
      <c r="D78" s="247">
        <f t="shared" si="33"/>
        <v>9.6388579878330244E-3</v>
      </c>
      <c r="E78" s="215">
        <f t="shared" si="34"/>
        <v>8.2832671100198443E-3</v>
      </c>
      <c r="F78" s="52">
        <f t="shared" si="38"/>
        <v>-0.16242488511841627</v>
      </c>
      <c r="H78" s="19">
        <v>706.96299999999997</v>
      </c>
      <c r="I78" s="140">
        <v>640.93499999999995</v>
      </c>
      <c r="J78" s="214">
        <f t="shared" si="35"/>
        <v>1.7169035376839618E-2</v>
      </c>
      <c r="K78" s="215">
        <f t="shared" si="36"/>
        <v>1.4950370814961577E-2</v>
      </c>
      <c r="L78" s="52">
        <f t="shared" si="30"/>
        <v>-9.3396684126326304E-2</v>
      </c>
      <c r="N78" s="40">
        <f t="shared" si="31"/>
        <v>6.2474637681159422</v>
      </c>
      <c r="O78" s="143">
        <f t="shared" si="32"/>
        <v>6.7623443764507272</v>
      </c>
      <c r="P78" s="52">
        <f t="shared" si="39"/>
        <v>8.2414340834193967E-2</v>
      </c>
    </row>
    <row r="79" spans="1:16" ht="20.100000000000001" customHeight="1" x14ac:dyDescent="0.25">
      <c r="A79" s="38" t="s">
        <v>187</v>
      </c>
      <c r="B79" s="19">
        <v>1245.73</v>
      </c>
      <c r="C79" s="140">
        <v>2893.1</v>
      </c>
      <c r="D79" s="247">
        <f t="shared" si="33"/>
        <v>1.0611006151628874E-2</v>
      </c>
      <c r="E79" s="215">
        <f t="shared" si="34"/>
        <v>2.5284152855031029E-2</v>
      </c>
      <c r="F79" s="52">
        <f t="shared" si="38"/>
        <v>1.3224133640516003</v>
      </c>
      <c r="H79" s="19">
        <v>261.827</v>
      </c>
      <c r="I79" s="140">
        <v>602.07799999999997</v>
      </c>
      <c r="J79" s="214">
        <f t="shared" si="35"/>
        <v>6.3586312517229142E-3</v>
      </c>
      <c r="K79" s="215">
        <f t="shared" si="36"/>
        <v>1.4043997222074682E-2</v>
      </c>
      <c r="L79" s="52">
        <f t="shared" si="30"/>
        <v>1.2995260229082561</v>
      </c>
      <c r="N79" s="40">
        <f t="shared" si="31"/>
        <v>2.1017957342281233</v>
      </c>
      <c r="O79" s="143">
        <f t="shared" si="32"/>
        <v>2.0810825757837614</v>
      </c>
      <c r="P79" s="52">
        <f t="shared" si="39"/>
        <v>-9.8549816745006694E-3</v>
      </c>
    </row>
    <row r="80" spans="1:16" ht="20.100000000000001" customHeight="1" x14ac:dyDescent="0.25">
      <c r="A80" s="38" t="s">
        <v>200</v>
      </c>
      <c r="B80" s="19">
        <v>762.85</v>
      </c>
      <c r="C80" s="140">
        <v>640.51</v>
      </c>
      <c r="D80" s="247">
        <f t="shared" si="33"/>
        <v>6.497881597753997E-3</v>
      </c>
      <c r="E80" s="215">
        <f t="shared" si="34"/>
        <v>5.5977162024043155E-3</v>
      </c>
      <c r="F80" s="52">
        <f t="shared" si="38"/>
        <v>-0.1603722881300387</v>
      </c>
      <c r="H80" s="19">
        <v>648.03800000000012</v>
      </c>
      <c r="I80" s="140">
        <v>583.61800000000005</v>
      </c>
      <c r="J80" s="214">
        <f t="shared" si="35"/>
        <v>1.5738005167931553E-2</v>
      </c>
      <c r="K80" s="215">
        <f t="shared" si="36"/>
        <v>1.3613401537263915E-2</v>
      </c>
      <c r="L80" s="52">
        <f t="shared" si="30"/>
        <v>-9.9407750780046947E-2</v>
      </c>
      <c r="N80" s="40">
        <f t="shared" si="31"/>
        <v>8.4949596906338094</v>
      </c>
      <c r="O80" s="143">
        <f t="shared" si="32"/>
        <v>9.1117703080357852</v>
      </c>
      <c r="P80" s="52">
        <f t="shared" si="39"/>
        <v>7.260901050325709E-2</v>
      </c>
    </row>
    <row r="81" spans="1:16" ht="20.100000000000001" customHeight="1" x14ac:dyDescent="0.25">
      <c r="A81" s="38" t="s">
        <v>206</v>
      </c>
      <c r="B81" s="19">
        <v>151.71</v>
      </c>
      <c r="C81" s="140">
        <v>643.4</v>
      </c>
      <c r="D81" s="247">
        <f t="shared" si="33"/>
        <v>1.2922509237664795E-3</v>
      </c>
      <c r="E81" s="215">
        <f t="shared" si="34"/>
        <v>5.6229732629107061E-3</v>
      </c>
      <c r="F81" s="52">
        <f t="shared" si="38"/>
        <v>3.2409860918858344</v>
      </c>
      <c r="H81" s="19">
        <v>66.664000000000001</v>
      </c>
      <c r="I81" s="140">
        <v>281.39400000000001</v>
      </c>
      <c r="J81" s="214">
        <f t="shared" si="35"/>
        <v>1.6189766287084844E-3</v>
      </c>
      <c r="K81" s="215">
        <f t="shared" si="36"/>
        <v>6.5637617622774517E-3</v>
      </c>
      <c r="L81" s="52">
        <f t="shared" si="30"/>
        <v>3.2210788431537263</v>
      </c>
      <c r="N81" s="40">
        <f t="shared" si="31"/>
        <v>4.3941730934018857</v>
      </c>
      <c r="O81" s="143">
        <f t="shared" si="32"/>
        <v>4.3735467827168168</v>
      </c>
      <c r="P81" s="52">
        <f t="shared" si="39"/>
        <v>-4.6940141516137492E-3</v>
      </c>
    </row>
    <row r="82" spans="1:16" ht="20.100000000000001" customHeight="1" x14ac:dyDescent="0.25">
      <c r="A82" s="38" t="s">
        <v>205</v>
      </c>
      <c r="B82" s="19">
        <v>1450.4600000000003</v>
      </c>
      <c r="C82" s="140">
        <v>1207.7300000000002</v>
      </c>
      <c r="D82" s="247">
        <f t="shared" si="33"/>
        <v>1.2354876243400753E-2</v>
      </c>
      <c r="E82" s="215">
        <f t="shared" si="34"/>
        <v>1.055491684615348E-2</v>
      </c>
      <c r="F82" s="52">
        <f t="shared" ref="F82:F93" si="40">(C82-B82)/B82</f>
        <v>-0.16734691063524673</v>
      </c>
      <c r="H82" s="19">
        <v>101.32299999999999</v>
      </c>
      <c r="I82" s="140">
        <v>166.20000000000002</v>
      </c>
      <c r="J82" s="214">
        <f t="shared" si="35"/>
        <v>2.4606919619379239E-3</v>
      </c>
      <c r="K82" s="215">
        <f t="shared" si="36"/>
        <v>3.8767607159019475E-3</v>
      </c>
      <c r="L82" s="52">
        <f t="shared" si="30"/>
        <v>0.64029884626392852</v>
      </c>
      <c r="N82" s="40">
        <f t="shared" si="31"/>
        <v>0.6985576989368889</v>
      </c>
      <c r="O82" s="143">
        <f t="shared" si="32"/>
        <v>1.3761353945004262</v>
      </c>
      <c r="P82" s="52">
        <f t="shared" ref="P82:P87" si="41">(O82-N82)/N82</f>
        <v>0.96996668506369577</v>
      </c>
    </row>
    <row r="83" spans="1:16" ht="20.100000000000001" customHeight="1" x14ac:dyDescent="0.25">
      <c r="A83" s="38" t="s">
        <v>203</v>
      </c>
      <c r="B83" s="19">
        <v>312.46000000000004</v>
      </c>
      <c r="C83" s="140">
        <v>470.16000000000008</v>
      </c>
      <c r="D83" s="247">
        <f t="shared" si="33"/>
        <v>2.6615036822890663E-3</v>
      </c>
      <c r="E83" s="215">
        <f t="shared" si="34"/>
        <v>4.1089479472957696E-3</v>
      </c>
      <c r="F83" s="52">
        <f t="shared" si="40"/>
        <v>0.50470460218908031</v>
      </c>
      <c r="H83" s="19">
        <v>101.61199999999999</v>
      </c>
      <c r="I83" s="140">
        <v>155.09199999999998</v>
      </c>
      <c r="J83" s="214">
        <f t="shared" si="35"/>
        <v>2.4677105063651522E-3</v>
      </c>
      <c r="K83" s="215">
        <f t="shared" si="36"/>
        <v>3.6176568769594746E-3</v>
      </c>
      <c r="L83" s="52">
        <f t="shared" si="30"/>
        <v>0.52631578947368418</v>
      </c>
      <c r="N83" s="40">
        <f t="shared" si="31"/>
        <v>3.2520002560327717</v>
      </c>
      <c r="O83" s="143">
        <f t="shared" si="32"/>
        <v>3.2987068232091192</v>
      </c>
      <c r="P83" s="52">
        <f t="shared" si="41"/>
        <v>1.4362411900092083E-2</v>
      </c>
    </row>
    <row r="84" spans="1:16" ht="20.100000000000001" customHeight="1" x14ac:dyDescent="0.25">
      <c r="A84" s="38" t="s">
        <v>208</v>
      </c>
      <c r="B84" s="19">
        <v>309.44000000000005</v>
      </c>
      <c r="C84" s="140">
        <v>357.07</v>
      </c>
      <c r="D84" s="247">
        <f t="shared" si="33"/>
        <v>2.6357796180231986E-3</v>
      </c>
      <c r="E84" s="215">
        <f t="shared" si="34"/>
        <v>3.1206015899712869E-3</v>
      </c>
      <c r="F84" s="52">
        <f t="shared" si="40"/>
        <v>0.15392321613236792</v>
      </c>
      <c r="H84" s="19">
        <v>148.74600000000004</v>
      </c>
      <c r="I84" s="140">
        <v>152.62099999999998</v>
      </c>
      <c r="J84" s="214">
        <f t="shared" si="35"/>
        <v>3.6123889597664749E-3</v>
      </c>
      <c r="K84" s="215">
        <f t="shared" si="36"/>
        <v>3.5600186355094522E-3</v>
      </c>
      <c r="L84" s="52">
        <f t="shared" si="30"/>
        <v>2.6051120702405055E-2</v>
      </c>
      <c r="N84" s="40">
        <f t="shared" si="31"/>
        <v>4.8069415718717687</v>
      </c>
      <c r="O84" s="143">
        <f t="shared" si="32"/>
        <v>4.2742599490296023</v>
      </c>
      <c r="P84" s="52">
        <f t="shared" si="41"/>
        <v>-0.11081508166423297</v>
      </c>
    </row>
    <row r="85" spans="1:16" ht="20.100000000000001" customHeight="1" x14ac:dyDescent="0.25">
      <c r="A85" s="38" t="s">
        <v>212</v>
      </c>
      <c r="B85" s="19">
        <v>18.600000000000001</v>
      </c>
      <c r="C85" s="140">
        <v>165.61</v>
      </c>
      <c r="D85" s="247">
        <f t="shared" si="33"/>
        <v>1.5843297859110487E-4</v>
      </c>
      <c r="E85" s="215">
        <f t="shared" si="34"/>
        <v>1.4473431800911443E-3</v>
      </c>
      <c r="F85" s="52">
        <f t="shared" si="40"/>
        <v>7.9037634408602155</v>
      </c>
      <c r="H85" s="19">
        <v>19.382999999999999</v>
      </c>
      <c r="I85" s="140">
        <v>127.29300000000001</v>
      </c>
      <c r="J85" s="214">
        <f t="shared" si="35"/>
        <v>4.7072818904140992E-4</v>
      </c>
      <c r="K85" s="215">
        <f t="shared" si="36"/>
        <v>2.9692208291775364E-3</v>
      </c>
      <c r="L85" s="52">
        <f t="shared" si="30"/>
        <v>5.5672496517566952</v>
      </c>
      <c r="N85" s="40">
        <f t="shared" si="31"/>
        <v>10.420967741935483</v>
      </c>
      <c r="O85" s="143">
        <f t="shared" si="32"/>
        <v>7.6863112130909972</v>
      </c>
      <c r="P85" s="52">
        <f t="shared" si="41"/>
        <v>-0.26241867325237289</v>
      </c>
    </row>
    <row r="86" spans="1:16" ht="20.100000000000001" customHeight="1" x14ac:dyDescent="0.25">
      <c r="A86" s="38" t="s">
        <v>215</v>
      </c>
      <c r="B86" s="19">
        <v>188.23000000000002</v>
      </c>
      <c r="C86" s="140">
        <v>397.74000000000007</v>
      </c>
      <c r="D86" s="247">
        <f t="shared" si="33"/>
        <v>1.6033247075378319E-3</v>
      </c>
      <c r="E86" s="215">
        <f t="shared" si="34"/>
        <v>3.4760357251944433E-3</v>
      </c>
      <c r="F86" s="52">
        <f t="shared" si="40"/>
        <v>1.1130531796206771</v>
      </c>
      <c r="H86" s="19">
        <v>48.784000000000006</v>
      </c>
      <c r="I86" s="140">
        <v>110.554</v>
      </c>
      <c r="J86" s="214">
        <f t="shared" si="35"/>
        <v>1.1847497278128331E-3</v>
      </c>
      <c r="K86" s="215">
        <f t="shared" si="36"/>
        <v>2.5787689782540545E-3</v>
      </c>
      <c r="L86" s="52">
        <f t="shared" si="30"/>
        <v>1.2661938340439487</v>
      </c>
      <c r="N86" s="40">
        <f t="shared" si="31"/>
        <v>2.5917228922063433</v>
      </c>
      <c r="O86" s="143">
        <f t="shared" si="32"/>
        <v>2.7795544828279777</v>
      </c>
      <c r="P86" s="52">
        <f t="shared" si="41"/>
        <v>7.2473639518510644E-2</v>
      </c>
    </row>
    <row r="87" spans="1:16" ht="20.100000000000001" customHeight="1" x14ac:dyDescent="0.25">
      <c r="A87" s="38" t="s">
        <v>201</v>
      </c>
      <c r="B87" s="19">
        <v>179.31</v>
      </c>
      <c r="C87" s="140">
        <v>177.61</v>
      </c>
      <c r="D87" s="247">
        <f t="shared" si="33"/>
        <v>1.5273450210306996E-3</v>
      </c>
      <c r="E87" s="215">
        <f t="shared" si="34"/>
        <v>1.5522167877301378E-3</v>
      </c>
      <c r="F87" s="52">
        <f t="shared" si="40"/>
        <v>-9.4807874630527499E-3</v>
      </c>
      <c r="H87" s="19">
        <v>68.484000000000009</v>
      </c>
      <c r="I87" s="140">
        <v>100.74799999999999</v>
      </c>
      <c r="J87" s="214">
        <f t="shared" si="35"/>
        <v>1.6631764586654246E-3</v>
      </c>
      <c r="K87" s="215">
        <f t="shared" si="36"/>
        <v>2.350035430840489E-3</v>
      </c>
      <c r="L87" s="52">
        <f t="shared" si="30"/>
        <v>0.47111734127679428</v>
      </c>
      <c r="N87" s="40">
        <f t="shared" si="31"/>
        <v>3.8193073448218176</v>
      </c>
      <c r="O87" s="143">
        <f t="shared" si="32"/>
        <v>5.6724283542593312</v>
      </c>
      <c r="P87" s="52">
        <f t="shared" si="41"/>
        <v>0.48519818965340888</v>
      </c>
    </row>
    <row r="88" spans="1:16" ht="20.100000000000001" customHeight="1" x14ac:dyDescent="0.25">
      <c r="A88" s="38" t="s">
        <v>211</v>
      </c>
      <c r="B88" s="19">
        <v>25.92</v>
      </c>
      <c r="C88" s="140">
        <v>22.41</v>
      </c>
      <c r="D88" s="247">
        <f t="shared" si="33"/>
        <v>2.2078402177857194E-4</v>
      </c>
      <c r="E88" s="215">
        <f t="shared" si="34"/>
        <v>1.9585146226582054E-4</v>
      </c>
      <c r="F88" s="52">
        <f t="shared" si="40"/>
        <v>-0.13541666666666671</v>
      </c>
      <c r="H88" s="19">
        <v>74.595999999999989</v>
      </c>
      <c r="I88" s="140">
        <v>99.61399999999999</v>
      </c>
      <c r="J88" s="214">
        <f t="shared" si="35"/>
        <v>1.8116101733340047E-3</v>
      </c>
      <c r="K88" s="215">
        <f t="shared" si="36"/>
        <v>2.323583886605635E-3</v>
      </c>
      <c r="L88" s="52">
        <f t="shared" si="30"/>
        <v>0.33537991313207149</v>
      </c>
      <c r="N88" s="40">
        <f t="shared" ref="N88:N93" si="42">(H88/B88)*10</f>
        <v>28.779320987654312</v>
      </c>
      <c r="O88" s="143">
        <f t="shared" ref="O88:O93" si="43">(I88/C88)*10</f>
        <v>44.45069165551093</v>
      </c>
      <c r="P88" s="52">
        <f t="shared" ref="P88:P93" si="44">(O88-N88)/N88</f>
        <v>0.54453580314070948</v>
      </c>
    </row>
    <row r="89" spans="1:16" ht="20.100000000000001" customHeight="1" x14ac:dyDescent="0.25">
      <c r="A89" s="38" t="s">
        <v>216</v>
      </c>
      <c r="B89" s="19">
        <v>254.25</v>
      </c>
      <c r="C89" s="140">
        <v>348.90000000000003</v>
      </c>
      <c r="D89" s="247">
        <f t="shared" si="33"/>
        <v>2.1656766025155059E-3</v>
      </c>
      <c r="E89" s="215">
        <f t="shared" si="34"/>
        <v>3.0492001421037391E-3</v>
      </c>
      <c r="F89" s="52">
        <f t="shared" si="40"/>
        <v>0.37227138643067859</v>
      </c>
      <c r="H89" s="19">
        <v>93.863</v>
      </c>
      <c r="I89" s="140">
        <v>94.723000000000013</v>
      </c>
      <c r="J89" s="214">
        <f t="shared" si="35"/>
        <v>2.2795212303561812E-3</v>
      </c>
      <c r="K89" s="215">
        <f t="shared" si="36"/>
        <v>2.2094970234198567E-3</v>
      </c>
      <c r="L89" s="52">
        <f t="shared" ref="L89" si="45">(I89-H89)/H89</f>
        <v>9.1622897201241553E-3</v>
      </c>
      <c r="N89" s="40">
        <f t="shared" ref="N89" si="46">(H89/B89)*10</f>
        <v>3.6917600786627336</v>
      </c>
      <c r="O89" s="143">
        <f t="shared" ref="O89" si="47">(I89/C89)*10</f>
        <v>2.7149039839495561</v>
      </c>
      <c r="P89" s="52">
        <f t="shared" ref="P89" si="48">(O89-N89)/N89</f>
        <v>-0.26460443633894654</v>
      </c>
    </row>
    <row r="90" spans="1:16" ht="20.100000000000001" customHeight="1" x14ac:dyDescent="0.25">
      <c r="A90" s="38" t="s">
        <v>209</v>
      </c>
      <c r="B90" s="19">
        <v>285.32</v>
      </c>
      <c r="C90" s="140">
        <v>498.38</v>
      </c>
      <c r="D90" s="247">
        <f t="shared" si="33"/>
        <v>2.4303278199792494E-3</v>
      </c>
      <c r="E90" s="215">
        <f t="shared" si="34"/>
        <v>4.355575714593469E-3</v>
      </c>
      <c r="F90" s="52">
        <f t="shared" si="40"/>
        <v>0.74674050189261187</v>
      </c>
      <c r="H90" s="19">
        <v>56.866999999999997</v>
      </c>
      <c r="I90" s="140">
        <v>93.347000000000008</v>
      </c>
      <c r="J90" s="214">
        <f t="shared" si="35"/>
        <v>1.3810504011875281E-3</v>
      </c>
      <c r="K90" s="215">
        <f t="shared" si="36"/>
        <v>2.1774006170114262E-3</v>
      </c>
      <c r="L90" s="52">
        <f t="shared" si="30"/>
        <v>0.64149682592716362</v>
      </c>
      <c r="N90" s="40">
        <f t="shared" si="42"/>
        <v>1.9930954717510163</v>
      </c>
      <c r="O90" s="143">
        <f t="shared" si="43"/>
        <v>1.8730085476945304</v>
      </c>
      <c r="P90" s="52">
        <f t="shared" si="44"/>
        <v>-6.0251466002772369E-2</v>
      </c>
    </row>
    <row r="91" spans="1:16" ht="20.100000000000001" customHeight="1" x14ac:dyDescent="0.25">
      <c r="A91" s="38" t="s">
        <v>207</v>
      </c>
      <c r="B91" s="19">
        <v>428.85</v>
      </c>
      <c r="C91" s="140">
        <v>117.48</v>
      </c>
      <c r="D91" s="247">
        <f t="shared" si="33"/>
        <v>3.6529023047739422E-3</v>
      </c>
      <c r="E91" s="215">
        <f t="shared" si="34"/>
        <v>1.0267126187857474E-3</v>
      </c>
      <c r="F91" s="52">
        <f t="shared" si="40"/>
        <v>-0.72605806225953129</v>
      </c>
      <c r="H91" s="19">
        <v>123.17500000000001</v>
      </c>
      <c r="I91" s="140">
        <v>77.512999999999991</v>
      </c>
      <c r="J91" s="214">
        <f t="shared" si="35"/>
        <v>2.9913813488714686E-3</v>
      </c>
      <c r="K91" s="215">
        <f t="shared" si="36"/>
        <v>1.808058684546977E-3</v>
      </c>
      <c r="L91" s="52">
        <f t="shared" si="30"/>
        <v>-0.37070834179013612</v>
      </c>
      <c r="N91" s="40">
        <f t="shared" si="42"/>
        <v>2.8722163926780926</v>
      </c>
      <c r="O91" s="143">
        <f t="shared" si="43"/>
        <v>6.5979741232550211</v>
      </c>
      <c r="P91" s="52">
        <f t="shared" si="44"/>
        <v>1.2971716685674168</v>
      </c>
    </row>
    <row r="92" spans="1:16" ht="20.100000000000001" customHeight="1" x14ac:dyDescent="0.25">
      <c r="A92" s="38" t="s">
        <v>185</v>
      </c>
      <c r="B92" s="19">
        <v>259.38</v>
      </c>
      <c r="C92" s="140">
        <v>209.61000000000004</v>
      </c>
      <c r="D92" s="247">
        <f t="shared" si="33"/>
        <v>2.2093734401591818E-3</v>
      </c>
      <c r="E92" s="215">
        <f t="shared" si="34"/>
        <v>1.8318797414341209E-3</v>
      </c>
      <c r="F92" s="52">
        <f t="shared" si="40"/>
        <v>-0.19188063844552378</v>
      </c>
      <c r="H92" s="19">
        <v>84.711000000000013</v>
      </c>
      <c r="I92" s="140">
        <v>72.586999999999989</v>
      </c>
      <c r="J92" s="214">
        <f t="shared" si="35"/>
        <v>2.0572592282869979E-3</v>
      </c>
      <c r="K92" s="215">
        <f t="shared" si="36"/>
        <v>1.6931554156749372E-3</v>
      </c>
      <c r="L92" s="52">
        <f t="shared" si="30"/>
        <v>-0.14312190860691082</v>
      </c>
      <c r="N92" s="40">
        <f t="shared" si="42"/>
        <v>3.2659033078880411</v>
      </c>
      <c r="O92" s="143">
        <f t="shared" si="43"/>
        <v>3.4629550116883721</v>
      </c>
      <c r="P92" s="52">
        <f t="shared" si="44"/>
        <v>6.0336049546965385E-2</v>
      </c>
    </row>
    <row r="93" spans="1:16" ht="20.100000000000001" customHeight="1" x14ac:dyDescent="0.25">
      <c r="A93" s="38" t="s">
        <v>217</v>
      </c>
      <c r="B93" s="19">
        <v>48.38</v>
      </c>
      <c r="C93" s="140">
        <v>62.610000000000007</v>
      </c>
      <c r="D93" s="247">
        <f t="shared" si="33"/>
        <v>4.1209610237836846E-4</v>
      </c>
      <c r="E93" s="215">
        <f t="shared" si="34"/>
        <v>5.4717804785644911E-4</v>
      </c>
      <c r="F93" s="52">
        <f t="shared" si="40"/>
        <v>0.29412980570483677</v>
      </c>
      <c r="H93" s="19">
        <v>23.67</v>
      </c>
      <c r="I93" s="140">
        <v>69.084000000000003</v>
      </c>
      <c r="J93" s="214">
        <f t="shared" si="35"/>
        <v>5.7484064564877334E-4</v>
      </c>
      <c r="K93" s="215">
        <f t="shared" si="36"/>
        <v>1.6114448694185927E-3</v>
      </c>
      <c r="L93" s="52">
        <f t="shared" si="30"/>
        <v>1.9186311787072243</v>
      </c>
      <c r="N93" s="40">
        <f t="shared" si="42"/>
        <v>4.8925175692434895</v>
      </c>
      <c r="O93" s="143">
        <f t="shared" si="43"/>
        <v>11.034020124580737</v>
      </c>
      <c r="P93" s="52">
        <f t="shared" si="44"/>
        <v>1.2552847217034897</v>
      </c>
    </row>
    <row r="94" spans="1:16" ht="20.100000000000001" customHeight="1" x14ac:dyDescent="0.25">
      <c r="A94" s="38" t="s">
        <v>210</v>
      </c>
      <c r="B94" s="19">
        <v>148.05000000000001</v>
      </c>
      <c r="C94" s="140">
        <v>107.75999999999999</v>
      </c>
      <c r="D94" s="247">
        <f t="shared" si="33"/>
        <v>1.261075402172746E-3</v>
      </c>
      <c r="E94" s="215">
        <f t="shared" si="34"/>
        <v>9.4176499659816238E-4</v>
      </c>
      <c r="F94" s="52">
        <f t="shared" ref="F94" si="49">(C94-B94)/B94</f>
        <v>-0.27213779128672755</v>
      </c>
      <c r="H94" s="19">
        <v>59.821000000000005</v>
      </c>
      <c r="I94" s="140">
        <v>65.813999999999993</v>
      </c>
      <c r="J94" s="214">
        <f t="shared" si="35"/>
        <v>1.4527901251945616E-3</v>
      </c>
      <c r="K94" s="215">
        <f t="shared" si="36"/>
        <v>1.5351692524450703E-3</v>
      </c>
      <c r="L94" s="52">
        <f t="shared" si="30"/>
        <v>0.10018221026061061</v>
      </c>
      <c r="N94" s="40">
        <f t="shared" si="31"/>
        <v>4.0405943937858826</v>
      </c>
      <c r="O94" s="143">
        <f t="shared" si="32"/>
        <v>6.1074610244988854</v>
      </c>
      <c r="P94" s="52">
        <f t="shared" ref="P94" si="50">(O94-N94)/N94</f>
        <v>0.51152539188087809</v>
      </c>
    </row>
    <row r="95" spans="1:16" ht="20.100000000000001" customHeight="1" thickBot="1" x14ac:dyDescent="0.3">
      <c r="A95" s="8" t="s">
        <v>17</v>
      </c>
      <c r="B95" s="19">
        <f>B96-SUM(B68:B94)</f>
        <v>3280.8899999999849</v>
      </c>
      <c r="C95" s="140">
        <f>C96-SUM(C68:C94)</f>
        <v>1488.8899999999849</v>
      </c>
      <c r="D95" s="247">
        <f t="shared" si="33"/>
        <v>2.7946299738159552E-2</v>
      </c>
      <c r="E95" s="215">
        <f t="shared" si="34"/>
        <v>1.3012105473134966E-2</v>
      </c>
      <c r="F95" s="52">
        <f>(C95-B95)/B95</f>
        <v>-0.5461932585365582</v>
      </c>
      <c r="H95" s="196">
        <f>H96-SUM(H68:H94)</f>
        <v>1185.1719999999914</v>
      </c>
      <c r="I95" s="119">
        <f>I96-SUM(I68:I94)</f>
        <v>668.35800000000745</v>
      </c>
      <c r="J95" s="214">
        <f t="shared" si="35"/>
        <v>2.8782637840508787E-2</v>
      </c>
      <c r="K95" s="215">
        <f t="shared" si="36"/>
        <v>1.5590036333085573E-2</v>
      </c>
      <c r="L95" s="52">
        <f t="shared" si="30"/>
        <v>-0.43606666374162373</v>
      </c>
      <c r="N95" s="40">
        <f t="shared" si="31"/>
        <v>3.6123490882047156</v>
      </c>
      <c r="O95" s="143">
        <f t="shared" si="32"/>
        <v>4.4889682918148033</v>
      </c>
      <c r="P95" s="52">
        <f>(O95-N95)/N95</f>
        <v>0.24267289295834765</v>
      </c>
    </row>
    <row r="96" spans="1:16" ht="26.25" customHeight="1" thickBot="1" x14ac:dyDescent="0.3">
      <c r="A96" s="12" t="s">
        <v>18</v>
      </c>
      <c r="B96" s="17">
        <v>117399.80000000005</v>
      </c>
      <c r="C96" s="145">
        <v>114423.44999999998</v>
      </c>
      <c r="D96" s="243">
        <f>SUM(D68:D95)</f>
        <v>0.99999999999999956</v>
      </c>
      <c r="E96" s="244">
        <f>SUM(E68:E95)</f>
        <v>1</v>
      </c>
      <c r="F96" s="57">
        <f>(C96-B96)/B96</f>
        <v>-2.53522578403035E-2</v>
      </c>
      <c r="G96" s="1"/>
      <c r="H96" s="17">
        <v>41176.628999999994</v>
      </c>
      <c r="I96" s="145">
        <v>42870.843000000008</v>
      </c>
      <c r="J96" s="255">
        <f t="shared" si="35"/>
        <v>1</v>
      </c>
      <c r="K96" s="244">
        <f t="shared" si="36"/>
        <v>1</v>
      </c>
      <c r="L96" s="57">
        <f t="shared" si="30"/>
        <v>4.1145038852015176E-2</v>
      </c>
      <c r="M96" s="1"/>
      <c r="N96" s="37">
        <f t="shared" si="31"/>
        <v>3.5073849359198208</v>
      </c>
      <c r="O96" s="150">
        <f t="shared" si="32"/>
        <v>3.7466833066124132</v>
      </c>
      <c r="P96" s="57">
        <f>(O96-N96)/N96</f>
        <v>6.8227005322937503E-2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6"/>
  <sheetViews>
    <sheetView showGridLines="0" topLeftCell="A4" workbookViewId="0">
      <selection activeCell="K93" sqref="K93"/>
    </sheetView>
  </sheetViews>
  <sheetFormatPr defaultRowHeight="15" x14ac:dyDescent="0.25"/>
  <cols>
    <col min="1" max="1" width="32.5703125" customWidth="1"/>
    <col min="4" max="4" width="9.140625" customWidth="1"/>
    <col min="6" max="6" width="10.85546875" customWidth="1"/>
    <col min="7" max="7" width="2" customWidth="1"/>
    <col min="10" max="10" width="9.140625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136</v>
      </c>
    </row>
    <row r="3" spans="1:19" ht="8.25" customHeight="1" thickBot="1" x14ac:dyDescent="0.3"/>
    <row r="4" spans="1:19" x14ac:dyDescent="0.25">
      <c r="A4" s="375" t="s">
        <v>3</v>
      </c>
      <c r="B4" s="363" t="s">
        <v>1</v>
      </c>
      <c r="C4" s="361"/>
      <c r="D4" s="363" t="s">
        <v>104</v>
      </c>
      <c r="E4" s="361"/>
      <c r="F4" s="130" t="s">
        <v>0</v>
      </c>
      <c r="H4" s="373" t="s">
        <v>19</v>
      </c>
      <c r="I4" s="374"/>
      <c r="J4" s="363" t="s">
        <v>104</v>
      </c>
      <c r="K4" s="364"/>
      <c r="L4" s="130" t="s">
        <v>0</v>
      </c>
      <c r="N4" s="371" t="s">
        <v>22</v>
      </c>
      <c r="O4" s="361"/>
      <c r="P4" s="130" t="s">
        <v>0</v>
      </c>
    </row>
    <row r="5" spans="1:19" x14ac:dyDescent="0.25">
      <c r="A5" s="376"/>
      <c r="B5" s="366" t="s">
        <v>154</v>
      </c>
      <c r="C5" s="368"/>
      <c r="D5" s="366" t="str">
        <f>B5</f>
        <v>jan-mar</v>
      </c>
      <c r="E5" s="368"/>
      <c r="F5" s="131" t="s">
        <v>153</v>
      </c>
      <c r="H5" s="369" t="str">
        <f>B5</f>
        <v>jan-mar</v>
      </c>
      <c r="I5" s="368"/>
      <c r="J5" s="366" t="str">
        <f>B5</f>
        <v>jan-mar</v>
      </c>
      <c r="K5" s="367"/>
      <c r="L5" s="131" t="str">
        <f>F5</f>
        <v>2025/2024</v>
      </c>
      <c r="N5" s="369" t="str">
        <f>B5</f>
        <v>jan-mar</v>
      </c>
      <c r="O5" s="367"/>
      <c r="P5" s="131" t="str">
        <f>L5</f>
        <v>2025/2024</v>
      </c>
    </row>
    <row r="6" spans="1:19" ht="19.5" customHeight="1" thickBot="1" x14ac:dyDescent="0.3">
      <c r="A6" s="377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9" ht="20.100000000000001" customHeight="1" x14ac:dyDescent="0.25">
      <c r="A7" s="8" t="s">
        <v>165</v>
      </c>
      <c r="B7" s="39">
        <v>18539.73</v>
      </c>
      <c r="C7" s="147">
        <v>18251.809999999998</v>
      </c>
      <c r="D7" s="247">
        <f>B7/$B$33</f>
        <v>0.16889686965043943</v>
      </c>
      <c r="E7" s="246">
        <f>C7/$C$33</f>
        <v>0.17718452681084521</v>
      </c>
      <c r="F7" s="52">
        <f>(C7-B7)/B7</f>
        <v>-1.5529891751390225E-2</v>
      </c>
      <c r="H7" s="39">
        <v>5285.5700000000006</v>
      </c>
      <c r="I7" s="147">
        <v>4916.9709999999995</v>
      </c>
      <c r="J7" s="247">
        <f>H7/$H$33</f>
        <v>0.19258544734250535</v>
      </c>
      <c r="K7" s="246">
        <f>I7/$I$33</f>
        <v>0.19541693125806242</v>
      </c>
      <c r="L7" s="52">
        <f t="shared" ref="L7:L33" si="0">(I7-H7)/H7</f>
        <v>-6.9736849573461518E-2</v>
      </c>
      <c r="N7" s="27">
        <f t="shared" ref="N7:O33" si="1">(H7/B7)*10</f>
        <v>2.8509422737008578</v>
      </c>
      <c r="O7" s="151">
        <f t="shared" si="1"/>
        <v>2.6939635027978048</v>
      </c>
      <c r="P7" s="61">
        <f>(O7-N7)/N7</f>
        <v>-5.5062065742662737E-2</v>
      </c>
      <c r="R7" s="119"/>
      <c r="S7" s="2"/>
    </row>
    <row r="8" spans="1:19" ht="20.100000000000001" customHeight="1" x14ac:dyDescent="0.25">
      <c r="A8" s="8" t="s">
        <v>176</v>
      </c>
      <c r="B8" s="19">
        <v>20071.32</v>
      </c>
      <c r="C8" s="140">
        <v>16135.68</v>
      </c>
      <c r="D8" s="247">
        <f t="shared" ref="D8:D32" si="2">B8/$B$33</f>
        <v>0.18284964871399195</v>
      </c>
      <c r="E8" s="215">
        <f t="shared" ref="E8:E32" si="3">C8/$C$33</f>
        <v>0.15664160571314403</v>
      </c>
      <c r="F8" s="52">
        <f t="shared" ref="F8:F33" si="4">(C8-B8)/B8</f>
        <v>-0.19608276884629408</v>
      </c>
      <c r="H8" s="19">
        <v>4042.9940000000001</v>
      </c>
      <c r="I8" s="140">
        <v>2936.5390000000002</v>
      </c>
      <c r="J8" s="247">
        <f t="shared" ref="J8:J32" si="5">H8/$H$33</f>
        <v>0.14731084974620809</v>
      </c>
      <c r="K8" s="215">
        <f t="shared" ref="K8:K32" si="6">I8/$I$33</f>
        <v>0.11670791629635796</v>
      </c>
      <c r="L8" s="52">
        <f t="shared" si="0"/>
        <v>-0.27367218452463693</v>
      </c>
      <c r="N8" s="27">
        <f t="shared" si="1"/>
        <v>2.0143139564313657</v>
      </c>
      <c r="O8" s="152">
        <f t="shared" si="1"/>
        <v>1.8199040883309536</v>
      </c>
      <c r="P8" s="52">
        <f t="shared" ref="P8:P71" si="7">(O8-N8)/N8</f>
        <v>-9.6514184136834297E-2</v>
      </c>
    </row>
    <row r="9" spans="1:19" ht="20.100000000000001" customHeight="1" x14ac:dyDescent="0.25">
      <c r="A9" s="8" t="s">
        <v>166</v>
      </c>
      <c r="B9" s="19">
        <v>10448.759999999998</v>
      </c>
      <c r="C9" s="140">
        <v>9598.31</v>
      </c>
      <c r="D9" s="247">
        <f t="shared" si="2"/>
        <v>9.5188163782791074E-2</v>
      </c>
      <c r="E9" s="215">
        <f t="shared" si="3"/>
        <v>9.3178266458713077E-2</v>
      </c>
      <c r="F9" s="52">
        <f t="shared" si="4"/>
        <v>-8.1392433169103232E-2</v>
      </c>
      <c r="H9" s="19">
        <v>2677.6369999999997</v>
      </c>
      <c r="I9" s="140">
        <v>2270.1320000000001</v>
      </c>
      <c r="J9" s="247">
        <f t="shared" si="5"/>
        <v>9.756259390488517E-2</v>
      </c>
      <c r="K9" s="215">
        <f t="shared" si="6"/>
        <v>9.0222665334151422E-2</v>
      </c>
      <c r="L9" s="52">
        <f t="shared" si="0"/>
        <v>-0.15218829139274656</v>
      </c>
      <c r="N9" s="27">
        <f t="shared" si="1"/>
        <v>2.5626361405563913</v>
      </c>
      <c r="O9" s="152">
        <f t="shared" si="1"/>
        <v>2.3651371960272174</v>
      </c>
      <c r="P9" s="52">
        <f t="shared" si="7"/>
        <v>-7.7068664334958459E-2</v>
      </c>
    </row>
    <row r="10" spans="1:19" ht="20.100000000000001" customHeight="1" x14ac:dyDescent="0.25">
      <c r="A10" s="8" t="s">
        <v>171</v>
      </c>
      <c r="B10" s="19">
        <v>13808.49</v>
      </c>
      <c r="C10" s="140">
        <v>10498.16</v>
      </c>
      <c r="D10" s="247">
        <f t="shared" si="2"/>
        <v>0.12579529127982966</v>
      </c>
      <c r="E10" s="215">
        <f t="shared" si="3"/>
        <v>0.10191381084859764</v>
      </c>
      <c r="F10" s="52">
        <f t="shared" si="4"/>
        <v>-0.23973149852011336</v>
      </c>
      <c r="H10" s="19">
        <v>3022.2509999999997</v>
      </c>
      <c r="I10" s="140">
        <v>2157.7069999999999</v>
      </c>
      <c r="J10" s="247">
        <f t="shared" si="5"/>
        <v>0.11011897691570333</v>
      </c>
      <c r="K10" s="215">
        <f t="shared" si="6"/>
        <v>8.5754518481813327E-2</v>
      </c>
      <c r="L10" s="52">
        <f t="shared" si="0"/>
        <v>-0.28605962906456145</v>
      </c>
      <c r="N10" s="27">
        <f t="shared" si="1"/>
        <v>2.1886904361012678</v>
      </c>
      <c r="O10" s="152">
        <f t="shared" si="1"/>
        <v>2.0553192178438886</v>
      </c>
      <c r="P10" s="52">
        <f t="shared" si="7"/>
        <v>-6.0936538149704914E-2</v>
      </c>
    </row>
    <row r="11" spans="1:19" ht="20.100000000000001" customHeight="1" x14ac:dyDescent="0.25">
      <c r="A11" s="8" t="s">
        <v>172</v>
      </c>
      <c r="B11" s="19">
        <v>8150.74</v>
      </c>
      <c r="C11" s="140">
        <v>8594.91</v>
      </c>
      <c r="D11" s="247">
        <f t="shared" si="2"/>
        <v>7.4253210339882109E-2</v>
      </c>
      <c r="E11" s="215">
        <f t="shared" si="3"/>
        <v>8.3437481615894635E-2</v>
      </c>
      <c r="F11" s="52">
        <f t="shared" si="4"/>
        <v>5.4494438541776588E-2</v>
      </c>
      <c r="H11" s="19">
        <v>1556.816</v>
      </c>
      <c r="I11" s="140">
        <v>1674.2189999999998</v>
      </c>
      <c r="J11" s="247">
        <f t="shared" si="5"/>
        <v>5.6724271136314494E-2</v>
      </c>
      <c r="K11" s="215">
        <f t="shared" si="6"/>
        <v>6.6539082543692452E-2</v>
      </c>
      <c r="L11" s="52">
        <f t="shared" si="0"/>
        <v>7.5412251672644551E-2</v>
      </c>
      <c r="N11" s="27">
        <f t="shared" si="1"/>
        <v>1.9100302549216392</v>
      </c>
      <c r="O11" s="152">
        <f t="shared" si="1"/>
        <v>1.9479191754189396</v>
      </c>
      <c r="P11" s="52">
        <f t="shared" si="7"/>
        <v>1.9836816929821217E-2</v>
      </c>
    </row>
    <row r="12" spans="1:19" ht="20.100000000000001" customHeight="1" x14ac:dyDescent="0.25">
      <c r="A12" s="8" t="s">
        <v>175</v>
      </c>
      <c r="B12" s="19">
        <v>2552.1099999999997</v>
      </c>
      <c r="C12" s="140">
        <v>7404.1</v>
      </c>
      <c r="D12" s="247">
        <f t="shared" si="2"/>
        <v>2.324971237464531E-2</v>
      </c>
      <c r="E12" s="215">
        <f t="shared" si="3"/>
        <v>7.1877362023831021E-2</v>
      </c>
      <c r="F12" s="52">
        <f t="shared" si="4"/>
        <v>1.9011680531011599</v>
      </c>
      <c r="H12" s="19">
        <v>596.65300000000002</v>
      </c>
      <c r="I12" s="140">
        <v>1623.951</v>
      </c>
      <c r="J12" s="247">
        <f t="shared" si="5"/>
        <v>2.1739695986099483E-2</v>
      </c>
      <c r="K12" s="215">
        <f t="shared" si="6"/>
        <v>6.4541263500122695E-2</v>
      </c>
      <c r="L12" s="52">
        <f t="shared" si="0"/>
        <v>1.721767928762614</v>
      </c>
      <c r="N12" s="27">
        <f t="shared" si="1"/>
        <v>2.3378812041800709</v>
      </c>
      <c r="O12" s="152">
        <f t="shared" si="1"/>
        <v>2.193313164327872</v>
      </c>
      <c r="P12" s="52">
        <f t="shared" si="7"/>
        <v>-6.1837205241102498E-2</v>
      </c>
    </row>
    <row r="13" spans="1:19" ht="20.100000000000001" customHeight="1" x14ac:dyDescent="0.25">
      <c r="A13" s="8" t="s">
        <v>167</v>
      </c>
      <c r="B13" s="19">
        <v>4416.6900000000005</v>
      </c>
      <c r="C13" s="140">
        <v>5459.94</v>
      </c>
      <c r="D13" s="247">
        <f t="shared" si="2"/>
        <v>4.0236029069269048E-2</v>
      </c>
      <c r="E13" s="215">
        <f t="shared" si="3"/>
        <v>5.3003887576936547E-2</v>
      </c>
      <c r="F13" s="52">
        <f t="shared" si="4"/>
        <v>0.23620629928747522</v>
      </c>
      <c r="H13" s="19">
        <v>1272.9489999999998</v>
      </c>
      <c r="I13" s="140">
        <v>1575.251</v>
      </c>
      <c r="J13" s="247">
        <f t="shared" si="5"/>
        <v>4.6381270631018941E-2</v>
      </c>
      <c r="K13" s="215">
        <f t="shared" si="6"/>
        <v>6.2605762039514595E-2</v>
      </c>
      <c r="L13" s="52">
        <f t="shared" si="0"/>
        <v>0.23748162730792841</v>
      </c>
      <c r="N13" s="27">
        <f t="shared" si="1"/>
        <v>2.882133452879871</v>
      </c>
      <c r="O13" s="152">
        <f t="shared" si="1"/>
        <v>2.885106796045378</v>
      </c>
      <c r="P13" s="52">
        <f t="shared" si="7"/>
        <v>1.0316465958701549E-3</v>
      </c>
    </row>
    <row r="14" spans="1:19" ht="20.100000000000001" customHeight="1" x14ac:dyDescent="0.25">
      <c r="A14" s="8" t="s">
        <v>164</v>
      </c>
      <c r="B14" s="19">
        <v>6067.0800000000008</v>
      </c>
      <c r="C14" s="140">
        <v>5002.4400000000005</v>
      </c>
      <c r="D14" s="247">
        <f t="shared" si="2"/>
        <v>5.5271075680109048E-2</v>
      </c>
      <c r="E14" s="215">
        <f t="shared" si="3"/>
        <v>4.8562578960642519E-2</v>
      </c>
      <c r="F14" s="52">
        <f t="shared" si="4"/>
        <v>-0.1754781542356455</v>
      </c>
      <c r="H14" s="19">
        <v>1445.2570000000001</v>
      </c>
      <c r="I14" s="140">
        <v>1332.0659999999998</v>
      </c>
      <c r="J14" s="247">
        <f t="shared" si="5"/>
        <v>5.265949857250727E-2</v>
      </c>
      <c r="K14" s="215">
        <f t="shared" si="6"/>
        <v>5.294077389376553E-2</v>
      </c>
      <c r="L14" s="52">
        <f t="shared" si="0"/>
        <v>-7.8318942582530485E-2</v>
      </c>
      <c r="N14" s="27">
        <f t="shared" si="1"/>
        <v>2.3821294593115634</v>
      </c>
      <c r="O14" s="152">
        <f t="shared" si="1"/>
        <v>2.6628325377215911</v>
      </c>
      <c r="P14" s="52">
        <f t="shared" si="7"/>
        <v>0.11783703749297952</v>
      </c>
    </row>
    <row r="15" spans="1:19" ht="20.100000000000001" customHeight="1" x14ac:dyDescent="0.25">
      <c r="A15" s="8" t="s">
        <v>170</v>
      </c>
      <c r="B15" s="19">
        <v>3092.7799999999997</v>
      </c>
      <c r="C15" s="140">
        <v>3002.1800000000003</v>
      </c>
      <c r="D15" s="247">
        <f t="shared" si="2"/>
        <v>2.8175214014307975E-2</v>
      </c>
      <c r="E15" s="215">
        <f t="shared" si="3"/>
        <v>2.9144498145717242E-2</v>
      </c>
      <c r="F15" s="52">
        <f t="shared" si="4"/>
        <v>-2.9294033199904118E-2</v>
      </c>
      <c r="H15" s="19">
        <v>1151.0740000000001</v>
      </c>
      <c r="I15" s="140">
        <v>1164.693</v>
      </c>
      <c r="J15" s="247">
        <f t="shared" si="5"/>
        <v>4.1940623473783717E-2</v>
      </c>
      <c r="K15" s="215">
        <f t="shared" si="6"/>
        <v>4.6288809089528191E-2</v>
      </c>
      <c r="L15" s="52">
        <f t="shared" si="0"/>
        <v>1.1831559048332179E-2</v>
      </c>
      <c r="N15" s="27">
        <f t="shared" si="1"/>
        <v>3.7218101513848389</v>
      </c>
      <c r="O15" s="152">
        <f t="shared" si="1"/>
        <v>3.8794909032769516</v>
      </c>
      <c r="P15" s="52">
        <f t="shared" si="7"/>
        <v>4.2366683274653753E-2</v>
      </c>
    </row>
    <row r="16" spans="1:19" ht="20.100000000000001" customHeight="1" x14ac:dyDescent="0.25">
      <c r="A16" s="8" t="s">
        <v>177</v>
      </c>
      <c r="B16" s="19">
        <v>2547.94</v>
      </c>
      <c r="C16" s="140">
        <v>2029.63</v>
      </c>
      <c r="D16" s="247">
        <f t="shared" si="2"/>
        <v>2.3211723690535983E-2</v>
      </c>
      <c r="E16" s="215">
        <f t="shared" si="3"/>
        <v>1.970319826642376E-2</v>
      </c>
      <c r="F16" s="52">
        <f t="shared" si="4"/>
        <v>-0.20342315753118204</v>
      </c>
      <c r="H16" s="19">
        <v>927.72499999999991</v>
      </c>
      <c r="I16" s="140">
        <v>657.05799999999999</v>
      </c>
      <c r="J16" s="247">
        <f t="shared" si="5"/>
        <v>3.3802661611865084E-2</v>
      </c>
      <c r="K16" s="215">
        <f t="shared" si="6"/>
        <v>2.6113690322468852E-2</v>
      </c>
      <c r="L16" s="52">
        <f t="shared" si="0"/>
        <v>-0.29175348298256482</v>
      </c>
      <c r="N16" s="27">
        <f t="shared" si="1"/>
        <v>3.6410786753220243</v>
      </c>
      <c r="O16" s="152">
        <f t="shared" si="1"/>
        <v>3.2373289712903337</v>
      </c>
      <c r="P16" s="52">
        <f t="shared" si="7"/>
        <v>-0.11088738806117179</v>
      </c>
    </row>
    <row r="17" spans="1:16" ht="20.100000000000001" customHeight="1" x14ac:dyDescent="0.25">
      <c r="A17" s="8" t="s">
        <v>174</v>
      </c>
      <c r="B17" s="19">
        <v>1556.02</v>
      </c>
      <c r="C17" s="140">
        <v>1587.6999999999998</v>
      </c>
      <c r="D17" s="247">
        <f t="shared" si="2"/>
        <v>1.4175336270456838E-2</v>
      </c>
      <c r="E17" s="215">
        <f t="shared" si="3"/>
        <v>1.541303975975966E-2</v>
      </c>
      <c r="F17" s="52">
        <f t="shared" si="4"/>
        <v>2.0359635480263646E-2</v>
      </c>
      <c r="H17" s="19">
        <v>508.96899999999999</v>
      </c>
      <c r="I17" s="140">
        <v>545.17499999999995</v>
      </c>
      <c r="J17" s="247">
        <f t="shared" si="5"/>
        <v>1.8544834814119875E-2</v>
      </c>
      <c r="K17" s="215">
        <f t="shared" si="6"/>
        <v>2.1667084369343278E-2</v>
      </c>
      <c r="L17" s="52">
        <f t="shared" si="0"/>
        <v>7.11359630940194E-2</v>
      </c>
      <c r="N17" s="27">
        <f t="shared" si="1"/>
        <v>3.2709669541522599</v>
      </c>
      <c r="O17" s="152">
        <f t="shared" si="1"/>
        <v>3.4337406311015934</v>
      </c>
      <c r="P17" s="52">
        <f t="shared" si="7"/>
        <v>4.9763167659857867E-2</v>
      </c>
    </row>
    <row r="18" spans="1:16" ht="20.100000000000001" customHeight="1" x14ac:dyDescent="0.25">
      <c r="A18" s="8" t="s">
        <v>181</v>
      </c>
      <c r="B18" s="19">
        <v>766.71999999999991</v>
      </c>
      <c r="C18" s="140">
        <v>860.4</v>
      </c>
      <c r="D18" s="247">
        <f t="shared" si="2"/>
        <v>6.9848162782513504E-3</v>
      </c>
      <c r="E18" s="215">
        <f t="shared" si="3"/>
        <v>8.3525725321516742E-3</v>
      </c>
      <c r="F18" s="52">
        <f t="shared" si="4"/>
        <v>0.12218280467445752</v>
      </c>
      <c r="H18" s="19">
        <v>376.13</v>
      </c>
      <c r="I18" s="140">
        <v>466.96600000000001</v>
      </c>
      <c r="J18" s="247">
        <f t="shared" si="5"/>
        <v>1.3704702484109856E-2</v>
      </c>
      <c r="K18" s="215">
        <f t="shared" si="6"/>
        <v>1.8558796202347419E-2</v>
      </c>
      <c r="L18" s="52">
        <f t="shared" si="0"/>
        <v>0.2415016084864276</v>
      </c>
      <c r="N18" s="27">
        <f t="shared" si="1"/>
        <v>4.9057022120200342</v>
      </c>
      <c r="O18" s="152">
        <f t="shared" si="1"/>
        <v>5.4273128777312882</v>
      </c>
      <c r="P18" s="52">
        <f t="shared" si="7"/>
        <v>0.10632742126768209</v>
      </c>
    </row>
    <row r="19" spans="1:16" ht="20.100000000000001" customHeight="1" x14ac:dyDescent="0.25">
      <c r="A19" s="8" t="s">
        <v>187</v>
      </c>
      <c r="B19" s="19">
        <v>758.52</v>
      </c>
      <c r="C19" s="140">
        <v>2153.02</v>
      </c>
      <c r="D19" s="247">
        <f t="shared" si="2"/>
        <v>6.9101143094991843E-3</v>
      </c>
      <c r="E19" s="215">
        <f t="shared" si="3"/>
        <v>2.0901041042739651E-2</v>
      </c>
      <c r="F19" s="52">
        <f t="shared" si="4"/>
        <v>1.8384485577176608</v>
      </c>
      <c r="H19" s="19">
        <v>149.703</v>
      </c>
      <c r="I19" s="140">
        <v>426.54300000000001</v>
      </c>
      <c r="J19" s="247">
        <f t="shared" si="5"/>
        <v>5.4545903702940416E-3</v>
      </c>
      <c r="K19" s="215">
        <f t="shared" si="6"/>
        <v>1.6952250503329741E-2</v>
      </c>
      <c r="L19" s="52">
        <f t="shared" si="0"/>
        <v>1.8492615378449331</v>
      </c>
      <c r="N19" s="27">
        <f t="shared" si="1"/>
        <v>1.9736196804303119</v>
      </c>
      <c r="O19" s="152">
        <f t="shared" si="1"/>
        <v>1.9811381222654689</v>
      </c>
      <c r="P19" s="52">
        <f t="shared" si="7"/>
        <v>3.8094684146632455E-3</v>
      </c>
    </row>
    <row r="20" spans="1:16" ht="20.100000000000001" customHeight="1" x14ac:dyDescent="0.25">
      <c r="A20" s="8" t="s">
        <v>183</v>
      </c>
      <c r="B20" s="19">
        <v>1719.8</v>
      </c>
      <c r="C20" s="140">
        <v>1575.14</v>
      </c>
      <c r="D20" s="247">
        <f t="shared" si="2"/>
        <v>1.5667371446338525E-2</v>
      </c>
      <c r="E20" s="215">
        <f t="shared" si="3"/>
        <v>1.5291110063102497E-2</v>
      </c>
      <c r="F20" s="52">
        <f t="shared" si="4"/>
        <v>-8.411443191068721E-2</v>
      </c>
      <c r="H20" s="19">
        <v>464.22200000000004</v>
      </c>
      <c r="I20" s="140">
        <v>405.82899999999995</v>
      </c>
      <c r="J20" s="247">
        <f t="shared" si="5"/>
        <v>1.6914429576418914E-2</v>
      </c>
      <c r="K20" s="215">
        <f t="shared" si="6"/>
        <v>1.6129006617189367E-2</v>
      </c>
      <c r="L20" s="52">
        <f t="shared" si="0"/>
        <v>-0.12578680028090025</v>
      </c>
      <c r="N20" s="27">
        <f t="shared" si="1"/>
        <v>2.6992789859285966</v>
      </c>
      <c r="O20" s="152">
        <f t="shared" si="1"/>
        <v>2.5764630445547692</v>
      </c>
      <c r="P20" s="52">
        <f t="shared" si="7"/>
        <v>-4.5499535992414929E-2</v>
      </c>
    </row>
    <row r="21" spans="1:16" ht="20.100000000000001" customHeight="1" x14ac:dyDescent="0.25">
      <c r="A21" s="8" t="s">
        <v>168</v>
      </c>
      <c r="B21" s="19">
        <v>2712.53</v>
      </c>
      <c r="C21" s="140">
        <v>1378.56</v>
      </c>
      <c r="D21" s="247">
        <f t="shared" si="2"/>
        <v>2.4711137963330992E-2</v>
      </c>
      <c r="E21" s="215">
        <f t="shared" si="3"/>
        <v>1.3382754985963518E-2</v>
      </c>
      <c r="F21" s="52">
        <f t="shared" si="4"/>
        <v>-0.49178073606559197</v>
      </c>
      <c r="H21" s="19">
        <v>660.56500000000005</v>
      </c>
      <c r="I21" s="140">
        <v>358.28700000000003</v>
      </c>
      <c r="J21" s="247">
        <f t="shared" si="5"/>
        <v>2.4068398682413068E-2</v>
      </c>
      <c r="K21" s="215">
        <f t="shared" si="6"/>
        <v>1.4239527963385878E-2</v>
      </c>
      <c r="L21" s="52">
        <f t="shared" si="0"/>
        <v>-0.45760523188482588</v>
      </c>
      <c r="N21" s="27">
        <f t="shared" si="1"/>
        <v>2.4352357393282285</v>
      </c>
      <c r="O21" s="152">
        <f t="shared" si="1"/>
        <v>2.5989946030640669</v>
      </c>
      <c r="P21" s="52">
        <f t="shared" si="7"/>
        <v>6.7245589858586807E-2</v>
      </c>
    </row>
    <row r="22" spans="1:16" ht="20.100000000000001" customHeight="1" x14ac:dyDescent="0.25">
      <c r="A22" s="8" t="s">
        <v>189</v>
      </c>
      <c r="B22" s="19">
        <v>1776.7</v>
      </c>
      <c r="C22" s="140">
        <v>929.09</v>
      </c>
      <c r="D22" s="247">
        <f t="shared" si="2"/>
        <v>1.6185730229509046E-2</v>
      </c>
      <c r="E22" s="215">
        <f t="shared" si="3"/>
        <v>9.0193998301915379E-3</v>
      </c>
      <c r="F22" s="52">
        <f t="shared" si="4"/>
        <v>-0.47706984859571117</v>
      </c>
      <c r="H22" s="19">
        <v>358.68799999999999</v>
      </c>
      <c r="I22" s="140">
        <v>217.018</v>
      </c>
      <c r="J22" s="247">
        <f t="shared" si="5"/>
        <v>1.3069184390025778E-2</v>
      </c>
      <c r="K22" s="215">
        <f t="shared" si="6"/>
        <v>8.6250237367196583E-3</v>
      </c>
      <c r="L22" s="52">
        <f t="shared" ref="L22" si="8">(I22-H22)/H22</f>
        <v>-0.39496721384601657</v>
      </c>
      <c r="N22" s="27">
        <f t="shared" ref="N22" si="9">(H22/B22)*10</f>
        <v>2.018843924129003</v>
      </c>
      <c r="O22" s="152">
        <f t="shared" ref="O22" si="10">(I22/C22)*10</f>
        <v>2.3358124616560287</v>
      </c>
      <c r="P22" s="52">
        <f t="shared" ref="P22" si="11">(O22-N22)/N22</f>
        <v>0.15700497385590445</v>
      </c>
    </row>
    <row r="23" spans="1:16" ht="20.100000000000001" customHeight="1" x14ac:dyDescent="0.25">
      <c r="A23" s="8" t="s">
        <v>173</v>
      </c>
      <c r="B23" s="19">
        <v>611.75</v>
      </c>
      <c r="C23" s="140">
        <v>679.2</v>
      </c>
      <c r="D23" s="247">
        <f t="shared" si="2"/>
        <v>5.5730401687972978E-3</v>
      </c>
      <c r="E23" s="215">
        <f t="shared" si="3"/>
        <v>6.5935230867473467E-3</v>
      </c>
      <c r="F23" s="52">
        <f t="shared" si="4"/>
        <v>0.11025745811197392</v>
      </c>
      <c r="H23" s="19">
        <v>204.50299999999999</v>
      </c>
      <c r="I23" s="140">
        <v>205.41399999999999</v>
      </c>
      <c r="J23" s="247">
        <f t="shared" si="5"/>
        <v>7.4512875125831964E-3</v>
      </c>
      <c r="K23" s="215">
        <f t="shared" si="6"/>
        <v>8.1638418281180913E-3</v>
      </c>
      <c r="L23" s="52">
        <f t="shared" si="0"/>
        <v>4.4547023760042707E-3</v>
      </c>
      <c r="N23" s="27">
        <f t="shared" si="1"/>
        <v>3.34291785860237</v>
      </c>
      <c r="O23" s="152">
        <f t="shared" si="1"/>
        <v>3.0243521790341577</v>
      </c>
      <c r="P23" s="52">
        <f t="shared" si="7"/>
        <v>-9.5295694672378362E-2</v>
      </c>
    </row>
    <row r="24" spans="1:16" ht="20.100000000000001" customHeight="1" x14ac:dyDescent="0.25">
      <c r="A24" s="8" t="s">
        <v>192</v>
      </c>
      <c r="B24" s="19">
        <v>3516.2000000000003</v>
      </c>
      <c r="C24" s="140">
        <v>580.97</v>
      </c>
      <c r="D24" s="247">
        <f t="shared" si="2"/>
        <v>3.2032568600776558E-2</v>
      </c>
      <c r="E24" s="215">
        <f t="shared" si="3"/>
        <v>5.6399280148816339E-3</v>
      </c>
      <c r="F24" s="52">
        <f t="shared" si="4"/>
        <v>-0.83477333485012239</v>
      </c>
      <c r="H24" s="19">
        <v>776.11</v>
      </c>
      <c r="I24" s="140">
        <v>137.98099999999999</v>
      </c>
      <c r="J24" s="247">
        <f t="shared" si="5"/>
        <v>2.8278405458066362E-2</v>
      </c>
      <c r="K24" s="215">
        <f t="shared" si="6"/>
        <v>5.4838280705578118E-3</v>
      </c>
      <c r="L24" s="52"/>
      <c r="N24" s="27"/>
      <c r="O24" s="152">
        <f t="shared" si="1"/>
        <v>2.375010757870458</v>
      </c>
      <c r="P24" s="52"/>
    </row>
    <row r="25" spans="1:16" ht="20.100000000000001" customHeight="1" x14ac:dyDescent="0.25">
      <c r="A25" s="8" t="s">
        <v>169</v>
      </c>
      <c r="B25" s="19">
        <v>42.72</v>
      </c>
      <c r="C25" s="140">
        <v>508.53000000000003</v>
      </c>
      <c r="D25" s="247">
        <f t="shared" si="2"/>
        <v>3.8917903720640871E-4</v>
      </c>
      <c r="E25" s="215">
        <f t="shared" si="3"/>
        <v>4.9366965478557538E-3</v>
      </c>
      <c r="F25" s="52">
        <f t="shared" si="4"/>
        <v>10.903792134831463</v>
      </c>
      <c r="H25" s="19">
        <v>16.413</v>
      </c>
      <c r="I25" s="140">
        <v>135.81800000000001</v>
      </c>
      <c r="J25" s="247">
        <f t="shared" si="5"/>
        <v>5.9802536854729768E-4</v>
      </c>
      <c r="K25" s="215">
        <f t="shared" si="6"/>
        <v>5.3978631904901472E-3</v>
      </c>
      <c r="L25" s="52">
        <f t="shared" si="0"/>
        <v>7.2750258941083299</v>
      </c>
      <c r="N25" s="27">
        <f t="shared" si="1"/>
        <v>3.841994382022472</v>
      </c>
      <c r="O25" s="152">
        <f t="shared" si="1"/>
        <v>2.67079621654573</v>
      </c>
      <c r="P25" s="52">
        <f t="shared" si="7"/>
        <v>-0.30484119679014449</v>
      </c>
    </row>
    <row r="26" spans="1:16" ht="20.100000000000001" customHeight="1" x14ac:dyDescent="0.25">
      <c r="A26" s="8" t="s">
        <v>182</v>
      </c>
      <c r="B26" s="19">
        <v>778.07</v>
      </c>
      <c r="C26" s="140">
        <v>431.27</v>
      </c>
      <c r="D26" s="247">
        <f t="shared" si="2"/>
        <v>7.088214734999777E-3</v>
      </c>
      <c r="E26" s="215">
        <f t="shared" si="3"/>
        <v>4.1866735889598472E-3</v>
      </c>
      <c r="F26" s="52">
        <f t="shared" si="4"/>
        <v>-0.44571825157119543</v>
      </c>
      <c r="H26" s="19">
        <v>226.23</v>
      </c>
      <c r="I26" s="140">
        <v>128.74100000000001</v>
      </c>
      <c r="J26" s="247">
        <f t="shared" si="5"/>
        <v>8.2429342062057594E-3</v>
      </c>
      <c r="K26" s="215">
        <f t="shared" si="6"/>
        <v>5.1165994566765233E-3</v>
      </c>
      <c r="L26" s="52">
        <f t="shared" si="0"/>
        <v>-0.4309287008796357</v>
      </c>
      <c r="N26" s="27">
        <f t="shared" si="1"/>
        <v>2.9075790096006782</v>
      </c>
      <c r="O26" s="152">
        <f t="shared" si="1"/>
        <v>2.9851601085167068</v>
      </c>
      <c r="P26" s="52">
        <f t="shared" si="7"/>
        <v>2.6682369992306231E-2</v>
      </c>
    </row>
    <row r="27" spans="1:16" ht="20.100000000000001" customHeight="1" x14ac:dyDescent="0.25">
      <c r="A27" s="8" t="s">
        <v>180</v>
      </c>
      <c r="B27" s="19">
        <v>83.16</v>
      </c>
      <c r="C27" s="140">
        <v>96.97</v>
      </c>
      <c r="D27" s="247">
        <f t="shared" si="2"/>
        <v>7.575872831012395E-4</v>
      </c>
      <c r="E27" s="215">
        <f t="shared" si="3"/>
        <v>9.4136327108641077E-4</v>
      </c>
      <c r="F27" s="52">
        <f t="shared" si="4"/>
        <v>0.16606541606541611</v>
      </c>
      <c r="H27" s="19">
        <v>107.25700000000001</v>
      </c>
      <c r="I27" s="140">
        <v>127.47500000000001</v>
      </c>
      <c r="J27" s="247">
        <f t="shared" si="5"/>
        <v>3.9080245509216785E-3</v>
      </c>
      <c r="K27" s="215">
        <f t="shared" si="6"/>
        <v>5.0662843673720086E-3</v>
      </c>
      <c r="L27" s="52">
        <f t="shared" si="0"/>
        <v>0.18850051744874463</v>
      </c>
      <c r="N27" s="27">
        <f t="shared" si="1"/>
        <v>12.89766714766715</v>
      </c>
      <c r="O27" s="152">
        <f t="shared" si="1"/>
        <v>13.145818294317831</v>
      </c>
      <c r="P27" s="52">
        <f t="shared" si="7"/>
        <v>1.9240002382567685E-2</v>
      </c>
    </row>
    <row r="28" spans="1:16" ht="20.100000000000001" customHeight="1" x14ac:dyDescent="0.25">
      <c r="A28" s="8" t="s">
        <v>196</v>
      </c>
      <c r="B28" s="19">
        <v>385.78000000000003</v>
      </c>
      <c r="C28" s="140">
        <v>519.95000000000005</v>
      </c>
      <c r="D28" s="247">
        <f t="shared" si="2"/>
        <v>3.5144543299037542E-3</v>
      </c>
      <c r="E28" s="215">
        <f t="shared" si="3"/>
        <v>5.0475593771411708E-3</v>
      </c>
      <c r="F28" s="52">
        <f t="shared" si="4"/>
        <v>0.34778889522525791</v>
      </c>
      <c r="H28" s="19">
        <v>100.669</v>
      </c>
      <c r="I28" s="140">
        <v>123.18900000000001</v>
      </c>
      <c r="J28" s="247">
        <f t="shared" si="5"/>
        <v>3.6679836608961131E-3</v>
      </c>
      <c r="K28" s="215">
        <f t="shared" si="6"/>
        <v>4.8959443414959038E-3</v>
      </c>
      <c r="L28" s="52">
        <f t="shared" si="0"/>
        <v>0.22370342409281915</v>
      </c>
      <c r="N28" s="27">
        <f t="shared" si="1"/>
        <v>2.6094924568406865</v>
      </c>
      <c r="O28" s="152">
        <f t="shared" si="1"/>
        <v>2.3692470429849024</v>
      </c>
      <c r="P28" s="52">
        <f t="shared" si="7"/>
        <v>-9.206595452153532E-2</v>
      </c>
    </row>
    <row r="29" spans="1:16" ht="20.100000000000001" customHeight="1" x14ac:dyDescent="0.25">
      <c r="A29" s="8" t="s">
        <v>194</v>
      </c>
      <c r="B29" s="19">
        <v>0.1</v>
      </c>
      <c r="C29" s="140">
        <v>699.91000000000008</v>
      </c>
      <c r="D29" s="247">
        <f t="shared" si="2"/>
        <v>9.1099961892885944E-7</v>
      </c>
      <c r="E29" s="215">
        <f t="shared" si="3"/>
        <v>6.7945711773341223E-3</v>
      </c>
      <c r="F29" s="52">
        <f t="shared" si="4"/>
        <v>6998.1</v>
      </c>
      <c r="H29" s="19">
        <v>6.8000000000000005E-2</v>
      </c>
      <c r="I29" s="140">
        <v>122.77799999999999</v>
      </c>
      <c r="J29" s="247">
        <f t="shared" si="5"/>
        <v>2.477653388242018E-6</v>
      </c>
      <c r="K29" s="215">
        <f t="shared" si="6"/>
        <v>4.8796098219823529E-3</v>
      </c>
      <c r="L29" s="52">
        <f t="shared" si="0"/>
        <v>1804.5588235294115</v>
      </c>
      <c r="N29" s="27">
        <f t="shared" ref="N29:N30" si="12">(H29/B29)*10</f>
        <v>6.8000000000000007</v>
      </c>
      <c r="O29" s="152">
        <f t="shared" ref="O29:O30" si="13">(I29/C29)*10</f>
        <v>1.754196968181623</v>
      </c>
      <c r="P29" s="52">
        <f t="shared" ref="P29:P30" si="14">(O29-N29)/N29</f>
        <v>-0.74202985762034956</v>
      </c>
    </row>
    <row r="30" spans="1:16" ht="20.100000000000001" customHeight="1" x14ac:dyDescent="0.25">
      <c r="A30" s="8" t="s">
        <v>206</v>
      </c>
      <c r="B30" s="19">
        <v>69.27000000000001</v>
      </c>
      <c r="C30" s="140">
        <v>361</v>
      </c>
      <c r="D30" s="247">
        <f t="shared" si="2"/>
        <v>6.3104943603202099E-4</v>
      </c>
      <c r="E30" s="215">
        <f t="shared" si="3"/>
        <v>3.5045080010538752E-3</v>
      </c>
      <c r="F30" s="52">
        <f t="shared" si="4"/>
        <v>4.2114912660603432</v>
      </c>
      <c r="H30" s="19">
        <v>21.067999999999998</v>
      </c>
      <c r="I30" s="140">
        <v>116.34400000000001</v>
      </c>
      <c r="J30" s="247">
        <f t="shared" si="5"/>
        <v>7.6763531740415918E-4</v>
      </c>
      <c r="K30" s="215">
        <f t="shared" si="6"/>
        <v>4.6239010663857933E-3</v>
      </c>
      <c r="L30" s="52">
        <f t="shared" si="0"/>
        <v>4.5223087146383154</v>
      </c>
      <c r="N30" s="27">
        <f t="shared" si="12"/>
        <v>3.0414320773783738</v>
      </c>
      <c r="O30" s="152">
        <f t="shared" si="13"/>
        <v>3.2228254847645434</v>
      </c>
      <c r="P30" s="52">
        <f t="shared" si="14"/>
        <v>5.9640788540155545E-2</v>
      </c>
    </row>
    <row r="31" spans="1:16" ht="20.100000000000001" customHeight="1" x14ac:dyDescent="0.25">
      <c r="A31" s="8" t="s">
        <v>179</v>
      </c>
      <c r="B31" s="19">
        <v>392.96999999999997</v>
      </c>
      <c r="C31" s="140">
        <v>304.81</v>
      </c>
      <c r="D31" s="247">
        <f t="shared" si="2"/>
        <v>3.5799552025047384E-3</v>
      </c>
      <c r="E31" s="215">
        <f t="shared" si="3"/>
        <v>2.9590279329674007E-3</v>
      </c>
      <c r="F31" s="52">
        <f t="shared" si="4"/>
        <v>-0.22434282515204718</v>
      </c>
      <c r="H31" s="19">
        <v>113.26699999999998</v>
      </c>
      <c r="I31" s="140">
        <v>98.371000000000009</v>
      </c>
      <c r="J31" s="247">
        <f t="shared" si="5"/>
        <v>4.1270053871471854E-3</v>
      </c>
      <c r="K31" s="215">
        <f t="shared" si="6"/>
        <v>3.9095937203589082E-3</v>
      </c>
      <c r="L31" s="52">
        <f t="shared" si="0"/>
        <v>-0.13151226747419792</v>
      </c>
      <c r="N31" s="27">
        <f t="shared" si="1"/>
        <v>2.8823319846298694</v>
      </c>
      <c r="O31" s="152">
        <f t="shared" si="1"/>
        <v>3.2272891309340244</v>
      </c>
      <c r="P31" s="52">
        <f t="shared" si="7"/>
        <v>0.11967988009141568</v>
      </c>
    </row>
    <row r="32" spans="1:16" ht="20.100000000000001" customHeight="1" thickBot="1" x14ac:dyDescent="0.3">
      <c r="A32" s="8" t="s">
        <v>17</v>
      </c>
      <c r="B32" s="19">
        <f>B33-SUM(B7:B31)</f>
        <v>4903.5799999999726</v>
      </c>
      <c r="C32" s="140">
        <f>C33-SUM(C7:C31)</f>
        <v>4366.5000000000437</v>
      </c>
      <c r="D32" s="247">
        <f t="shared" si="2"/>
        <v>4.4671595113871518E-2</v>
      </c>
      <c r="E32" s="215">
        <f t="shared" si="3"/>
        <v>4.2389014367318283E-2</v>
      </c>
      <c r="F32" s="52">
        <f t="shared" si="4"/>
        <v>-0.1095281406645618</v>
      </c>
      <c r="H32" s="19">
        <f>H33-SUM(H7:H31)</f>
        <v>1382.5360000000073</v>
      </c>
      <c r="I32" s="140">
        <f>I33-SUM(I7:I31)</f>
        <v>1236.9219999999987</v>
      </c>
      <c r="J32" s="247">
        <f t="shared" si="5"/>
        <v>5.0374191246567418E-2</v>
      </c>
      <c r="K32" s="215">
        <f t="shared" si="6"/>
        <v>4.9159431984769658E-2</v>
      </c>
      <c r="L32" s="52">
        <f t="shared" si="0"/>
        <v>-0.10532383966855684</v>
      </c>
      <c r="N32" s="27">
        <f t="shared" si="1"/>
        <v>2.8194421218783319</v>
      </c>
      <c r="O32" s="152">
        <f t="shared" si="1"/>
        <v>2.8327539219053848</v>
      </c>
      <c r="P32" s="52">
        <f t="shared" si="7"/>
        <v>4.7214304999403526E-3</v>
      </c>
    </row>
    <row r="33" spans="1:16" ht="26.25" customHeight="1" thickBot="1" x14ac:dyDescent="0.3">
      <c r="A33" s="12" t="s">
        <v>18</v>
      </c>
      <c r="B33" s="17">
        <v>109769.53</v>
      </c>
      <c r="C33" s="145">
        <v>103010.18000000004</v>
      </c>
      <c r="D33" s="243">
        <f>SUM(D7:D32)</f>
        <v>0.99999999999999989</v>
      </c>
      <c r="E33" s="244">
        <f>SUM(E7:E32)</f>
        <v>1</v>
      </c>
      <c r="F33" s="57">
        <f t="shared" si="4"/>
        <v>-6.1577652742067515E-2</v>
      </c>
      <c r="G33" s="1"/>
      <c r="H33" s="17">
        <v>27445.324000000011</v>
      </c>
      <c r="I33" s="145">
        <v>25161.437999999998</v>
      </c>
      <c r="J33" s="243">
        <f>SUM(J7:J32)</f>
        <v>0.99999999999999978</v>
      </c>
      <c r="K33" s="244">
        <f>SUM(K7:K32)</f>
        <v>1</v>
      </c>
      <c r="L33" s="57">
        <f t="shared" si="0"/>
        <v>-8.3215851268507973E-2</v>
      </c>
      <c r="N33" s="29">
        <f t="shared" si="1"/>
        <v>2.5002679705379087</v>
      </c>
      <c r="O33" s="146">
        <f t="shared" si="1"/>
        <v>2.4426166423551527</v>
      </c>
      <c r="P33" s="57">
        <f t="shared" si="7"/>
        <v>-2.3058059720835782E-2</v>
      </c>
    </row>
    <row r="35" spans="1:16" ht="15.75" thickBot="1" x14ac:dyDescent="0.3"/>
    <row r="36" spans="1:16" x14ac:dyDescent="0.25">
      <c r="A36" s="375" t="s">
        <v>2</v>
      </c>
      <c r="B36" s="363" t="s">
        <v>1</v>
      </c>
      <c r="C36" s="361"/>
      <c r="D36" s="363" t="s">
        <v>104</v>
      </c>
      <c r="E36" s="361"/>
      <c r="F36" s="130" t="s">
        <v>0</v>
      </c>
      <c r="H36" s="373" t="s">
        <v>19</v>
      </c>
      <c r="I36" s="374"/>
      <c r="J36" s="363" t="s">
        <v>104</v>
      </c>
      <c r="K36" s="364"/>
      <c r="L36" s="130" t="s">
        <v>0</v>
      </c>
      <c r="N36" s="371" t="s">
        <v>22</v>
      </c>
      <c r="O36" s="361"/>
      <c r="P36" s="130" t="s">
        <v>0</v>
      </c>
    </row>
    <row r="37" spans="1:16" x14ac:dyDescent="0.25">
      <c r="A37" s="376"/>
      <c r="B37" s="366" t="str">
        <f>B5</f>
        <v>jan-mar</v>
      </c>
      <c r="C37" s="368"/>
      <c r="D37" s="366" t="str">
        <f>B5</f>
        <v>jan-mar</v>
      </c>
      <c r="E37" s="368"/>
      <c r="F37" s="131" t="str">
        <f>F5</f>
        <v>2025/2024</v>
      </c>
      <c r="H37" s="369" t="str">
        <f>B5</f>
        <v>jan-mar</v>
      </c>
      <c r="I37" s="368"/>
      <c r="J37" s="366" t="str">
        <f>B5</f>
        <v>jan-mar</v>
      </c>
      <c r="K37" s="367"/>
      <c r="L37" s="131" t="str">
        <f>L5</f>
        <v>2025/2024</v>
      </c>
      <c r="N37" s="369" t="str">
        <f>B5</f>
        <v>jan-mar</v>
      </c>
      <c r="O37" s="367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171</v>
      </c>
      <c r="B39" s="39">
        <v>13808.49</v>
      </c>
      <c r="C39" s="147">
        <v>10498.16</v>
      </c>
      <c r="D39" s="247">
        <f t="shared" ref="D39:D61" si="15">B39/$B$62</f>
        <v>0.31031067720295236</v>
      </c>
      <c r="E39" s="246">
        <f t="shared" ref="E39:E61" si="16">C39/$C$62</f>
        <v>0.26058922351651576</v>
      </c>
      <c r="F39" s="52">
        <f>(C39-B39)/B39</f>
        <v>-0.23973149852011336</v>
      </c>
      <c r="H39" s="39">
        <v>3022.2509999999997</v>
      </c>
      <c r="I39" s="147">
        <v>2157.7069999999999</v>
      </c>
      <c r="J39" s="247">
        <f t="shared" ref="J39:J61" si="17">H39/$H$62</f>
        <v>0.29255934870197492</v>
      </c>
      <c r="K39" s="246">
        <f t="shared" ref="K39:K61" si="18">I39/$I$62</f>
        <v>0.2358880077296063</v>
      </c>
      <c r="L39" s="52">
        <f t="shared" ref="L39:L62" si="19">(I39-H39)/H39</f>
        <v>-0.28605962906456145</v>
      </c>
      <c r="N39" s="27">
        <f t="shared" ref="N39:O62" si="20">(H39/B39)*10</f>
        <v>2.1886904361012678</v>
      </c>
      <c r="O39" s="151">
        <f t="shared" si="20"/>
        <v>2.0553192178438886</v>
      </c>
      <c r="P39" s="61">
        <f t="shared" si="7"/>
        <v>-6.0936538149704914E-2</v>
      </c>
    </row>
    <row r="40" spans="1:16" ht="20.100000000000001" customHeight="1" x14ac:dyDescent="0.25">
      <c r="A40" s="38" t="s">
        <v>172</v>
      </c>
      <c r="B40" s="19">
        <v>8150.74</v>
      </c>
      <c r="C40" s="140">
        <v>8594.91</v>
      </c>
      <c r="D40" s="247">
        <f t="shared" si="15"/>
        <v>0.18316714203400891</v>
      </c>
      <c r="E40" s="215">
        <f t="shared" si="16"/>
        <v>0.21334604569699228</v>
      </c>
      <c r="F40" s="52">
        <f t="shared" ref="F40:F62" si="21">(C40-B40)/B40</f>
        <v>5.4494438541776588E-2</v>
      </c>
      <c r="H40" s="19">
        <v>1556.816</v>
      </c>
      <c r="I40" s="140">
        <v>1674.2189999999998</v>
      </c>
      <c r="J40" s="247">
        <f t="shared" si="17"/>
        <v>0.15070259717303883</v>
      </c>
      <c r="K40" s="215">
        <f t="shared" si="18"/>
        <v>0.18303142382772716</v>
      </c>
      <c r="L40" s="52">
        <f t="shared" si="19"/>
        <v>7.5412251672644551E-2</v>
      </c>
      <c r="N40" s="27">
        <f t="shared" si="20"/>
        <v>1.9100302549216392</v>
      </c>
      <c r="O40" s="152">
        <f t="shared" si="20"/>
        <v>1.9479191754189396</v>
      </c>
      <c r="P40" s="52">
        <f t="shared" si="7"/>
        <v>1.9836816929821217E-2</v>
      </c>
    </row>
    <row r="41" spans="1:16" ht="20.100000000000001" customHeight="1" x14ac:dyDescent="0.25">
      <c r="A41" s="38" t="s">
        <v>175</v>
      </c>
      <c r="B41" s="19">
        <v>2552.1099999999997</v>
      </c>
      <c r="C41" s="140">
        <v>7404.1</v>
      </c>
      <c r="D41" s="247">
        <f t="shared" si="15"/>
        <v>5.7352178434892348E-2</v>
      </c>
      <c r="E41" s="215">
        <f t="shared" si="16"/>
        <v>0.18378731795273023</v>
      </c>
      <c r="F41" s="52">
        <f t="shared" si="21"/>
        <v>1.9011680531011599</v>
      </c>
      <c r="H41" s="19">
        <v>596.65300000000002</v>
      </c>
      <c r="I41" s="140">
        <v>1623.951</v>
      </c>
      <c r="J41" s="247">
        <f t="shared" si="17"/>
        <v>5.7757086714862349E-2</v>
      </c>
      <c r="K41" s="215">
        <f t="shared" si="18"/>
        <v>0.17753595184170134</v>
      </c>
      <c r="L41" s="52">
        <f t="shared" si="19"/>
        <v>1.721767928762614</v>
      </c>
      <c r="N41" s="27">
        <f t="shared" si="20"/>
        <v>2.3378812041800709</v>
      </c>
      <c r="O41" s="152">
        <f t="shared" si="20"/>
        <v>2.193313164327872</v>
      </c>
      <c r="P41" s="52">
        <f t="shared" si="7"/>
        <v>-6.1837205241102498E-2</v>
      </c>
    </row>
    <row r="42" spans="1:16" ht="20.100000000000001" customHeight="1" x14ac:dyDescent="0.25">
      <c r="A42" s="38" t="s">
        <v>164</v>
      </c>
      <c r="B42" s="19">
        <v>6067.0800000000008</v>
      </c>
      <c r="C42" s="140">
        <v>5002.4400000000005</v>
      </c>
      <c r="D42" s="247">
        <f t="shared" si="15"/>
        <v>0.13634218538337561</v>
      </c>
      <c r="E42" s="215">
        <f t="shared" si="16"/>
        <v>0.12417242214711524</v>
      </c>
      <c r="F42" s="52">
        <f t="shared" si="21"/>
        <v>-0.1754781542356455</v>
      </c>
      <c r="H42" s="19">
        <v>1445.2570000000001</v>
      </c>
      <c r="I42" s="140">
        <v>1332.0659999999998</v>
      </c>
      <c r="J42" s="247">
        <f t="shared" si="17"/>
        <v>0.13990348472941863</v>
      </c>
      <c r="K42" s="215">
        <f t="shared" si="18"/>
        <v>0.1456260719849107</v>
      </c>
      <c r="L42" s="52">
        <f t="shared" si="19"/>
        <v>-7.8318942582530485E-2</v>
      </c>
      <c r="N42" s="27">
        <f t="shared" si="20"/>
        <v>2.3821294593115634</v>
      </c>
      <c r="O42" s="152">
        <f t="shared" si="20"/>
        <v>2.6628325377215911</v>
      </c>
      <c r="P42" s="52">
        <f t="shared" si="7"/>
        <v>0.11783703749297952</v>
      </c>
    </row>
    <row r="43" spans="1:16" ht="20.100000000000001" customHeight="1" x14ac:dyDescent="0.25">
      <c r="A43" s="38" t="s">
        <v>177</v>
      </c>
      <c r="B43" s="19">
        <v>2547.94</v>
      </c>
      <c r="C43" s="140">
        <v>2029.63</v>
      </c>
      <c r="D43" s="247">
        <f t="shared" si="15"/>
        <v>5.7258468295410321E-2</v>
      </c>
      <c r="E43" s="215">
        <f t="shared" si="16"/>
        <v>5.0380229080698516E-2</v>
      </c>
      <c r="F43" s="52">
        <f t="shared" si="21"/>
        <v>-0.20342315753118204</v>
      </c>
      <c r="H43" s="19">
        <v>927.72499999999991</v>
      </c>
      <c r="I43" s="140">
        <v>657.05799999999999</v>
      </c>
      <c r="J43" s="247">
        <f t="shared" si="17"/>
        <v>8.9805453542587843E-2</v>
      </c>
      <c r="K43" s="215">
        <f t="shared" si="18"/>
        <v>7.1831857885616371E-2</v>
      </c>
      <c r="L43" s="52">
        <f t="shared" si="19"/>
        <v>-0.29175348298256482</v>
      </c>
      <c r="N43" s="27">
        <f t="shared" si="20"/>
        <v>3.6410786753220243</v>
      </c>
      <c r="O43" s="152">
        <f t="shared" si="20"/>
        <v>3.2373289712903337</v>
      </c>
      <c r="P43" s="52">
        <f t="shared" si="7"/>
        <v>-0.11088738806117179</v>
      </c>
    </row>
    <row r="44" spans="1:16" ht="20.100000000000001" customHeight="1" x14ac:dyDescent="0.25">
      <c r="A44" s="38" t="s">
        <v>168</v>
      </c>
      <c r="B44" s="19">
        <v>2712.53</v>
      </c>
      <c r="C44" s="140">
        <v>1378.56</v>
      </c>
      <c r="D44" s="247">
        <f t="shared" si="15"/>
        <v>6.0957209748011866E-2</v>
      </c>
      <c r="E44" s="215">
        <f t="shared" si="16"/>
        <v>3.4219127920600181E-2</v>
      </c>
      <c r="F44" s="52">
        <f t="shared" si="21"/>
        <v>-0.49178073606559197</v>
      </c>
      <c r="H44" s="19">
        <v>660.56500000000005</v>
      </c>
      <c r="I44" s="140">
        <v>358.28700000000003</v>
      </c>
      <c r="J44" s="247">
        <f t="shared" si="17"/>
        <v>6.3943883607059798E-2</v>
      </c>
      <c r="K44" s="215">
        <f t="shared" si="18"/>
        <v>3.9169176642341832E-2</v>
      </c>
      <c r="L44" s="52">
        <f t="shared" si="19"/>
        <v>-0.45760523188482588</v>
      </c>
      <c r="N44" s="27">
        <f t="shared" si="20"/>
        <v>2.4352357393282285</v>
      </c>
      <c r="O44" s="152">
        <f t="shared" si="20"/>
        <v>2.5989946030640669</v>
      </c>
      <c r="P44" s="52">
        <f t="shared" si="7"/>
        <v>6.7245589858586807E-2</v>
      </c>
    </row>
    <row r="45" spans="1:16" ht="20.100000000000001" customHeight="1" x14ac:dyDescent="0.25">
      <c r="A45" s="38" t="s">
        <v>189</v>
      </c>
      <c r="B45" s="19">
        <v>1776.7</v>
      </c>
      <c r="C45" s="140">
        <v>929.09</v>
      </c>
      <c r="D45" s="247">
        <f t="shared" si="15"/>
        <v>3.9926811706890865E-2</v>
      </c>
      <c r="E45" s="215">
        <f t="shared" si="16"/>
        <v>2.3062216776745605E-2</v>
      </c>
      <c r="F45" s="52">
        <f t="shared" si="21"/>
        <v>-0.47706984859571117</v>
      </c>
      <c r="H45" s="19">
        <v>358.68799999999999</v>
      </c>
      <c r="I45" s="140">
        <v>217.018</v>
      </c>
      <c r="J45" s="247">
        <f t="shared" si="17"/>
        <v>3.4721645444807193E-2</v>
      </c>
      <c r="K45" s="215">
        <f t="shared" si="18"/>
        <v>2.3725159932031413E-2</v>
      </c>
      <c r="L45" s="52">
        <f t="shared" si="19"/>
        <v>-0.39496721384601657</v>
      </c>
      <c r="N45" s="27">
        <f t="shared" si="20"/>
        <v>2.018843924129003</v>
      </c>
      <c r="O45" s="152">
        <f t="shared" si="20"/>
        <v>2.3358124616560287</v>
      </c>
      <c r="P45" s="52">
        <f t="shared" si="7"/>
        <v>0.15700497385590445</v>
      </c>
    </row>
    <row r="46" spans="1:16" ht="20.100000000000001" customHeight="1" x14ac:dyDescent="0.25">
      <c r="A46" s="38" t="s">
        <v>173</v>
      </c>
      <c r="B46" s="19">
        <v>611.75</v>
      </c>
      <c r="C46" s="140">
        <v>679.2</v>
      </c>
      <c r="D46" s="247">
        <f t="shared" si="15"/>
        <v>1.3747524659025434E-2</v>
      </c>
      <c r="E46" s="215">
        <f t="shared" si="16"/>
        <v>1.6859354459487903E-2</v>
      </c>
      <c r="F46" s="52">
        <f t="shared" si="21"/>
        <v>0.11025745811197392</v>
      </c>
      <c r="H46" s="19">
        <v>204.50299999999999</v>
      </c>
      <c r="I46" s="140">
        <v>205.41399999999999</v>
      </c>
      <c r="J46" s="247">
        <f t="shared" si="17"/>
        <v>1.979625930725144E-2</v>
      </c>
      <c r="K46" s="215">
        <f t="shared" si="18"/>
        <v>2.2456570433228119E-2</v>
      </c>
      <c r="L46" s="52">
        <f t="shared" si="19"/>
        <v>4.4547023760042707E-3</v>
      </c>
      <c r="N46" s="27">
        <f t="shared" si="20"/>
        <v>3.34291785860237</v>
      </c>
      <c r="O46" s="152">
        <f t="shared" si="20"/>
        <v>3.0243521790341577</v>
      </c>
      <c r="P46" s="52">
        <f t="shared" si="7"/>
        <v>-9.5295694672378362E-2</v>
      </c>
    </row>
    <row r="47" spans="1:16" ht="20.100000000000001" customHeight="1" x14ac:dyDescent="0.25">
      <c r="A47" s="38" t="s">
        <v>192</v>
      </c>
      <c r="B47" s="19">
        <v>3516.2000000000003</v>
      </c>
      <c r="C47" s="140">
        <v>580.97</v>
      </c>
      <c r="D47" s="247">
        <f t="shared" si="15"/>
        <v>7.9017648068762131E-2</v>
      </c>
      <c r="E47" s="215">
        <f t="shared" si="16"/>
        <v>1.4421052945124687E-2</v>
      </c>
      <c r="F47" s="52">
        <f t="shared" si="21"/>
        <v>-0.83477333485012239</v>
      </c>
      <c r="H47" s="19">
        <v>776.11</v>
      </c>
      <c r="I47" s="140">
        <v>137.98099999999999</v>
      </c>
      <c r="J47" s="247">
        <f t="shared" si="17"/>
        <v>7.5128848041109017E-2</v>
      </c>
      <c r="K47" s="215">
        <f t="shared" si="18"/>
        <v>1.5084561154289626E-2</v>
      </c>
      <c r="L47" s="52">
        <f t="shared" si="19"/>
        <v>-0.82221463452345678</v>
      </c>
      <c r="N47" s="27">
        <f t="shared" ref="N47:N48" si="22">(H47/B47)*10</f>
        <v>2.2072407712871849</v>
      </c>
      <c r="O47" s="152">
        <f t="shared" ref="O47:O48" si="23">(I47/C47)*10</f>
        <v>2.375010757870458</v>
      </c>
      <c r="P47" s="52">
        <f t="shared" ref="P47:P48" si="24">(O47-N47)/N47</f>
        <v>7.6008919718094731E-2</v>
      </c>
    </row>
    <row r="48" spans="1:16" ht="20.100000000000001" customHeight="1" x14ac:dyDescent="0.25">
      <c r="A48" s="38" t="s">
        <v>182</v>
      </c>
      <c r="B48" s="19">
        <v>778.07</v>
      </c>
      <c r="C48" s="140">
        <v>431.27</v>
      </c>
      <c r="D48" s="247">
        <f t="shared" si="15"/>
        <v>1.7485143459661494E-2</v>
      </c>
      <c r="E48" s="215">
        <f t="shared" si="16"/>
        <v>1.0705143989610347E-2</v>
      </c>
      <c r="F48" s="52">
        <f t="shared" si="21"/>
        <v>-0.44571825157119543</v>
      </c>
      <c r="H48" s="19">
        <v>226.23</v>
      </c>
      <c r="I48" s="140">
        <v>128.74100000000001</v>
      </c>
      <c r="J48" s="247">
        <f t="shared" si="17"/>
        <v>2.1899472101042497E-2</v>
      </c>
      <c r="K48" s="215">
        <f t="shared" si="18"/>
        <v>1.4074412328975735E-2</v>
      </c>
      <c r="L48" s="52">
        <f t="shared" si="19"/>
        <v>-0.4309287008796357</v>
      </c>
      <c r="N48" s="27">
        <f t="shared" si="22"/>
        <v>2.9075790096006782</v>
      </c>
      <c r="O48" s="152">
        <f t="shared" si="23"/>
        <v>2.9851601085167068</v>
      </c>
      <c r="P48" s="52">
        <f t="shared" si="24"/>
        <v>2.6682369992306231E-2</v>
      </c>
    </row>
    <row r="49" spans="1:16" ht="20.100000000000001" customHeight="1" x14ac:dyDescent="0.25">
      <c r="A49" s="38" t="s">
        <v>196</v>
      </c>
      <c r="B49" s="19">
        <v>385.78000000000003</v>
      </c>
      <c r="C49" s="140">
        <v>519.95000000000005</v>
      </c>
      <c r="D49" s="247">
        <f t="shared" si="15"/>
        <v>8.6694238871415311E-3</v>
      </c>
      <c r="E49" s="215">
        <f t="shared" si="16"/>
        <v>1.2906391859850907E-2</v>
      </c>
      <c r="F49" s="52">
        <f t="shared" si="21"/>
        <v>0.34778889522525791</v>
      </c>
      <c r="H49" s="19">
        <v>100.669</v>
      </c>
      <c r="I49" s="140">
        <v>123.18900000000001</v>
      </c>
      <c r="J49" s="247">
        <f t="shared" si="17"/>
        <v>9.7449407989207756E-3</v>
      </c>
      <c r="K49" s="215">
        <f t="shared" si="18"/>
        <v>1.3467448446059856E-2</v>
      </c>
      <c r="L49" s="52">
        <f t="shared" si="19"/>
        <v>0.22370342409281915</v>
      </c>
      <c r="N49" s="27">
        <f t="shared" si="20"/>
        <v>2.6094924568406865</v>
      </c>
      <c r="O49" s="152">
        <f t="shared" si="20"/>
        <v>2.3692470429849024</v>
      </c>
      <c r="P49" s="52">
        <f t="shared" si="7"/>
        <v>-9.206595452153532E-2</v>
      </c>
    </row>
    <row r="50" spans="1:16" ht="20.100000000000001" customHeight="1" x14ac:dyDescent="0.25">
      <c r="A50" s="38" t="s">
        <v>194</v>
      </c>
      <c r="B50" s="19">
        <v>0.1</v>
      </c>
      <c r="C50" s="140">
        <v>699.91000000000008</v>
      </c>
      <c r="D50" s="247">
        <f t="shared" si="15"/>
        <v>2.2472455511279825E-6</v>
      </c>
      <c r="E50" s="215">
        <f t="shared" si="16"/>
        <v>1.7373425765224056E-2</v>
      </c>
      <c r="F50" s="52">
        <f t="shared" si="21"/>
        <v>6998.1</v>
      </c>
      <c r="H50" s="19">
        <v>6.8000000000000005E-2</v>
      </c>
      <c r="I50" s="140">
        <v>122.77799999999999</v>
      </c>
      <c r="J50" s="247">
        <f t="shared" si="17"/>
        <v>6.5825226666263977E-6</v>
      </c>
      <c r="K50" s="215">
        <f t="shared" si="18"/>
        <v>1.3422516501557255E-2</v>
      </c>
      <c r="L50" s="52">
        <f t="shared" si="19"/>
        <v>1804.5588235294115</v>
      </c>
      <c r="N50" s="27">
        <f t="shared" si="20"/>
        <v>6.8000000000000007</v>
      </c>
      <c r="O50" s="152">
        <f t="shared" si="20"/>
        <v>1.754196968181623</v>
      </c>
      <c r="P50" s="52">
        <f t="shared" si="7"/>
        <v>-0.74202985762034956</v>
      </c>
    </row>
    <row r="51" spans="1:16" ht="20.100000000000001" customHeight="1" x14ac:dyDescent="0.25">
      <c r="A51" s="38" t="s">
        <v>179</v>
      </c>
      <c r="B51" s="19">
        <v>392.96999999999997</v>
      </c>
      <c r="C51" s="140">
        <v>304.81</v>
      </c>
      <c r="D51" s="247">
        <f t="shared" si="15"/>
        <v>8.8310008422676327E-3</v>
      </c>
      <c r="E51" s="215">
        <f t="shared" si="16"/>
        <v>7.5661069387463302E-3</v>
      </c>
      <c r="F51" s="52">
        <f t="shared" si="21"/>
        <v>-0.22434282515204718</v>
      </c>
      <c r="H51" s="19">
        <v>113.26699999999998</v>
      </c>
      <c r="I51" s="140">
        <v>98.371000000000009</v>
      </c>
      <c r="J51" s="247">
        <f t="shared" si="17"/>
        <v>1.0964449924717234E-2</v>
      </c>
      <c r="K51" s="215">
        <f t="shared" si="18"/>
        <v>1.0754258668284946E-2</v>
      </c>
      <c r="L51" s="52">
        <f t="shared" si="19"/>
        <v>-0.13151226747419792</v>
      </c>
      <c r="N51" s="27">
        <f t="shared" si="20"/>
        <v>2.8823319846298694</v>
      </c>
      <c r="O51" s="152">
        <f t="shared" si="20"/>
        <v>3.2272891309340244</v>
      </c>
      <c r="P51" s="52">
        <f t="shared" si="7"/>
        <v>0.11967988009141568</v>
      </c>
    </row>
    <row r="52" spans="1:16" ht="20.100000000000001" customHeight="1" x14ac:dyDescent="0.25">
      <c r="A52" s="38" t="s">
        <v>195</v>
      </c>
      <c r="B52" s="19">
        <v>357.14</v>
      </c>
      <c r="C52" s="140">
        <v>302.20999999999998</v>
      </c>
      <c r="D52" s="247">
        <f t="shared" si="15"/>
        <v>8.0258127612984759E-3</v>
      </c>
      <c r="E52" s="215">
        <f t="shared" si="16"/>
        <v>7.5015687738542967E-3</v>
      </c>
      <c r="F52" s="52">
        <f t="shared" si="21"/>
        <v>-0.15380523044184355</v>
      </c>
      <c r="H52" s="19">
        <v>99.329000000000008</v>
      </c>
      <c r="I52" s="140">
        <v>83.024000000000001</v>
      </c>
      <c r="J52" s="247">
        <f t="shared" si="17"/>
        <v>9.615226381666668E-3</v>
      </c>
      <c r="K52" s="215">
        <f t="shared" si="18"/>
        <v>9.0764714364567727E-3</v>
      </c>
      <c r="L52" s="52">
        <f t="shared" si="19"/>
        <v>-0.16415145627158237</v>
      </c>
      <c r="N52" s="27">
        <f t="shared" si="20"/>
        <v>2.7812342498739993</v>
      </c>
      <c r="O52" s="152">
        <f t="shared" si="20"/>
        <v>2.7472287482214357</v>
      </c>
      <c r="P52" s="52">
        <f t="shared" si="7"/>
        <v>-1.2226766463164378E-2</v>
      </c>
    </row>
    <row r="53" spans="1:16" ht="20.100000000000001" customHeight="1" x14ac:dyDescent="0.25">
      <c r="A53" s="38" t="s">
        <v>178</v>
      </c>
      <c r="B53" s="19">
        <v>351.84</v>
      </c>
      <c r="C53" s="140">
        <v>286.70999999999998</v>
      </c>
      <c r="D53" s="247">
        <f t="shared" si="15"/>
        <v>7.9067087470886931E-3</v>
      </c>
      <c r="E53" s="215">
        <f t="shared" si="16"/>
        <v>7.1168220216133336E-3</v>
      </c>
      <c r="F53" s="52">
        <f t="shared" si="21"/>
        <v>-0.185112551159618</v>
      </c>
      <c r="H53" s="19">
        <v>104.932</v>
      </c>
      <c r="I53" s="140">
        <v>76.091999999999999</v>
      </c>
      <c r="J53" s="247">
        <f t="shared" si="17"/>
        <v>1.0157606889035898E-2</v>
      </c>
      <c r="K53" s="215">
        <f t="shared" si="18"/>
        <v>8.3186411705394678E-3</v>
      </c>
      <c r="L53" s="52">
        <f t="shared" si="19"/>
        <v>-0.27484466130446389</v>
      </c>
      <c r="N53" s="27">
        <f t="shared" si="20"/>
        <v>2.9823783537971811</v>
      </c>
      <c r="O53" s="152">
        <f t="shared" si="20"/>
        <v>2.6539709113738623</v>
      </c>
      <c r="P53" s="52">
        <f t="shared" si="7"/>
        <v>-0.11011595561146309</v>
      </c>
    </row>
    <row r="54" spans="1:16" ht="20.100000000000001" customHeight="1" x14ac:dyDescent="0.25">
      <c r="A54" s="38" t="s">
        <v>193</v>
      </c>
      <c r="B54" s="19">
        <v>24.93</v>
      </c>
      <c r="C54" s="140">
        <v>238.60999999999999</v>
      </c>
      <c r="D54" s="247">
        <f t="shared" si="15"/>
        <v>5.6023831589620602E-4</v>
      </c>
      <c r="E54" s="215">
        <f t="shared" si="16"/>
        <v>5.9228659711107303E-3</v>
      </c>
      <c r="F54" s="52">
        <f t="shared" si="21"/>
        <v>8.5711993582029677</v>
      </c>
      <c r="H54" s="19">
        <v>7.4020000000000001</v>
      </c>
      <c r="I54" s="140">
        <v>54.774000000000001</v>
      </c>
      <c r="J54" s="247">
        <f t="shared" si="17"/>
        <v>7.1652695262306755E-4</v>
      </c>
      <c r="K54" s="215">
        <f t="shared" si="18"/>
        <v>5.9880835235652735E-3</v>
      </c>
      <c r="L54" s="52">
        <f t="shared" si="19"/>
        <v>6.3998919211024043</v>
      </c>
      <c r="N54" s="27">
        <f t="shared" si="20"/>
        <v>2.9691135178499799</v>
      </c>
      <c r="O54" s="152">
        <f t="shared" si="20"/>
        <v>2.2955450316415908</v>
      </c>
      <c r="P54" s="52">
        <f t="shared" si="7"/>
        <v>-0.22685844854330098</v>
      </c>
    </row>
    <row r="55" spans="1:16" ht="20.100000000000001" customHeight="1" x14ac:dyDescent="0.25">
      <c r="A55" s="38" t="s">
        <v>190</v>
      </c>
      <c r="B55" s="19">
        <v>14.28</v>
      </c>
      <c r="C55" s="140">
        <v>102.29999999999998</v>
      </c>
      <c r="D55" s="247">
        <f t="shared" si="15"/>
        <v>3.209066647010759E-4</v>
      </c>
      <c r="E55" s="215">
        <f t="shared" si="16"/>
        <v>2.5393285647903594E-3</v>
      </c>
      <c r="F55" s="52">
        <f t="shared" si="21"/>
        <v>6.1638655462184868</v>
      </c>
      <c r="H55" s="19">
        <v>4.2249999999999996</v>
      </c>
      <c r="I55" s="140">
        <v>25.615000000000002</v>
      </c>
      <c r="J55" s="247">
        <f t="shared" si="17"/>
        <v>4.0898762156612537E-4</v>
      </c>
      <c r="K55" s="215">
        <f t="shared" si="18"/>
        <v>2.8003205801315312E-3</v>
      </c>
      <c r="L55" s="52">
        <f t="shared" si="19"/>
        <v>5.0627218934911244</v>
      </c>
      <c r="N55" s="27">
        <f t="shared" ref="N55:N56" si="25">(H55/B55)*10</f>
        <v>2.9586834733893559</v>
      </c>
      <c r="O55" s="152">
        <f t="shared" ref="O55:O56" si="26">(I55/C55)*10</f>
        <v>2.5039100684261983</v>
      </c>
      <c r="P55" s="52">
        <f t="shared" ref="P55:P56" si="27">(O55-N55)/N55</f>
        <v>-0.15370802894376071</v>
      </c>
    </row>
    <row r="56" spans="1:16" ht="20.100000000000001" customHeight="1" x14ac:dyDescent="0.25">
      <c r="A56" s="38" t="s">
        <v>191</v>
      </c>
      <c r="B56" s="19">
        <v>125.72999999999999</v>
      </c>
      <c r="C56" s="140">
        <v>84.74</v>
      </c>
      <c r="D56" s="247">
        <f t="shared" si="15"/>
        <v>2.8254618314332122E-3</v>
      </c>
      <c r="E56" s="215">
        <f t="shared" si="16"/>
        <v>2.1034477280580163E-3</v>
      </c>
      <c r="F56" s="52">
        <f t="shared" si="21"/>
        <v>-0.32601606617354645</v>
      </c>
      <c r="H56" s="19">
        <v>37.244000000000007</v>
      </c>
      <c r="I56" s="140">
        <v>21.916</v>
      </c>
      <c r="J56" s="247">
        <f t="shared" si="17"/>
        <v>3.6052863852328466E-3</v>
      </c>
      <c r="K56" s="215">
        <f t="shared" si="18"/>
        <v>2.395933079608145E-3</v>
      </c>
      <c r="L56" s="52">
        <f t="shared" ref="L56:L57" si="28">(I56-H56)/H56</f>
        <v>-0.41155622382128676</v>
      </c>
      <c r="N56" s="27">
        <f t="shared" si="25"/>
        <v>2.962220631511971</v>
      </c>
      <c r="O56" s="152">
        <f t="shared" si="26"/>
        <v>2.5862638659428843</v>
      </c>
      <c r="P56" s="52">
        <f t="shared" si="27"/>
        <v>-0.12691720581839025</v>
      </c>
    </row>
    <row r="57" spans="1:16" ht="20.100000000000001" customHeight="1" x14ac:dyDescent="0.25">
      <c r="A57" s="38" t="s">
        <v>197</v>
      </c>
      <c r="B57" s="19">
        <v>153.56</v>
      </c>
      <c r="C57" s="140">
        <v>124.49000000000001</v>
      </c>
      <c r="D57" s="247">
        <f t="shared" si="15"/>
        <v>3.4508702683121299E-3</v>
      </c>
      <c r="E57" s="215">
        <f t="shared" si="16"/>
        <v>3.0901369797727458E-3</v>
      </c>
      <c r="F57" s="52">
        <f t="shared" si="21"/>
        <v>-0.18930711122688196</v>
      </c>
      <c r="H57" s="19">
        <v>34.515999999999998</v>
      </c>
      <c r="I57" s="140">
        <v>21.9</v>
      </c>
      <c r="J57" s="247">
        <f t="shared" si="17"/>
        <v>3.341211064136422E-3</v>
      </c>
      <c r="K57" s="215">
        <f t="shared" si="18"/>
        <v>2.3941839041530561E-3</v>
      </c>
      <c r="L57" s="52">
        <f t="shared" si="28"/>
        <v>-0.3655116467725113</v>
      </c>
      <c r="N57" s="27">
        <f t="shared" ref="N57:N58" si="29">(H57/B57)*10</f>
        <v>2.2477207606147434</v>
      </c>
      <c r="O57" s="152">
        <f t="shared" ref="O57:O58" si="30">(I57/C57)*10</f>
        <v>1.759177443971403</v>
      </c>
      <c r="P57" s="52">
        <f t="shared" ref="P57:P58" si="31">(O57-N57)/N57</f>
        <v>-0.21735053802222551</v>
      </c>
    </row>
    <row r="58" spans="1:16" ht="20.100000000000001" customHeight="1" x14ac:dyDescent="0.25">
      <c r="A58" s="38" t="s">
        <v>198</v>
      </c>
      <c r="B58" s="19">
        <v>13.71</v>
      </c>
      <c r="C58" s="140">
        <v>46.71</v>
      </c>
      <c r="D58" s="247">
        <f t="shared" si="15"/>
        <v>3.0809736505964643E-4</v>
      </c>
      <c r="E58" s="215">
        <f t="shared" si="16"/>
        <v>1.1594529546564781E-3</v>
      </c>
      <c r="F58" s="52">
        <f t="shared" si="21"/>
        <v>2.4070021881838075</v>
      </c>
      <c r="H58" s="19">
        <v>3.3480000000000003</v>
      </c>
      <c r="I58" s="140">
        <v>11.420999999999999</v>
      </c>
      <c r="J58" s="247">
        <f t="shared" si="17"/>
        <v>3.240924395274291E-4</v>
      </c>
      <c r="K58" s="215">
        <f t="shared" si="18"/>
        <v>1.2485833045357102E-3</v>
      </c>
      <c r="L58" s="52">
        <f t="shared" si="19"/>
        <v>2.4112903225806446</v>
      </c>
      <c r="N58" s="27">
        <f t="shared" si="29"/>
        <v>2.4420131291028446</v>
      </c>
      <c r="O58" s="152">
        <f t="shared" si="30"/>
        <v>2.445086705202312</v>
      </c>
      <c r="P58" s="52">
        <f t="shared" si="31"/>
        <v>1.2586239045309828E-3</v>
      </c>
    </row>
    <row r="59" spans="1:16" ht="20.100000000000001" customHeight="1" x14ac:dyDescent="0.25">
      <c r="A59" s="38" t="s">
        <v>199</v>
      </c>
      <c r="B59" s="19">
        <v>68.300000000000011</v>
      </c>
      <c r="C59" s="140">
        <v>30.15</v>
      </c>
      <c r="D59" s="247">
        <f t="shared" ref="D59" si="32">B59/$B$62</f>
        <v>1.5348687114204124E-3</v>
      </c>
      <c r="E59" s="215">
        <f t="shared" ref="E59" si="33">C59/$C$62</f>
        <v>7.4839448903645499E-4</v>
      </c>
      <c r="F59" s="52">
        <f t="shared" si="21"/>
        <v>-0.55856515373352866</v>
      </c>
      <c r="H59" s="19">
        <v>23.165999999999997</v>
      </c>
      <c r="I59" s="140">
        <v>9.07</v>
      </c>
      <c r="J59" s="247">
        <f t="shared" ref="J59:J60" si="34">H59/$H$62</f>
        <v>2.2425105896333396E-3</v>
      </c>
      <c r="K59" s="215">
        <f t="shared" ref="K59:K60" si="35">I59/$I$62</f>
        <v>9.9156383610357157E-4</v>
      </c>
      <c r="L59" s="52">
        <f t="shared" si="19"/>
        <v>-0.60847794181127512</v>
      </c>
      <c r="N59" s="27">
        <f t="shared" ref="N59:N60" si="36">(H59/B59)*10</f>
        <v>3.391800878477305</v>
      </c>
      <c r="O59" s="152">
        <f t="shared" ref="O59:O60" si="37">(I59/C59)*10</f>
        <v>3.008291873963516</v>
      </c>
      <c r="P59" s="52">
        <f t="shared" ref="P59:P60" si="38">(O59-N59)/N59</f>
        <v>-0.11306943368855994</v>
      </c>
    </row>
    <row r="60" spans="1:16" ht="20.100000000000001" customHeight="1" x14ac:dyDescent="0.25">
      <c r="A60" s="38" t="s">
        <v>218</v>
      </c>
      <c r="B60" s="19">
        <v>14.8</v>
      </c>
      <c r="C60" s="140">
        <v>9.0500000000000007</v>
      </c>
      <c r="D60" s="247">
        <f t="shared" si="15"/>
        <v>3.3259234156694144E-4</v>
      </c>
      <c r="E60" s="215">
        <f t="shared" si="16"/>
        <v>2.2464245856649814E-4</v>
      </c>
      <c r="F60" s="52">
        <f t="shared" si="21"/>
        <v>-0.38851351351351349</v>
      </c>
      <c r="H60" s="19">
        <v>5.8330000000000002</v>
      </c>
      <c r="I60" s="140">
        <v>3.4240000000000004</v>
      </c>
      <c r="J60" s="247">
        <f t="shared" si="34"/>
        <v>5.6464492227105553E-4</v>
      </c>
      <c r="K60" s="215">
        <f t="shared" si="35"/>
        <v>3.7432354738904406E-4</v>
      </c>
      <c r="L60" s="52">
        <f t="shared" si="19"/>
        <v>-0.41299502828733065</v>
      </c>
      <c r="N60" s="27">
        <f t="shared" si="36"/>
        <v>3.9412162162162163</v>
      </c>
      <c r="O60" s="152">
        <f t="shared" si="37"/>
        <v>3.7834254143646411</v>
      </c>
      <c r="P60" s="52">
        <f t="shared" si="38"/>
        <v>-4.0036068359391622E-2</v>
      </c>
    </row>
    <row r="61" spans="1:16" ht="20.100000000000001" customHeight="1" thickBot="1" x14ac:dyDescent="0.3">
      <c r="A61" s="8" t="s">
        <v>17</v>
      </c>
      <c r="B61" s="19">
        <f>B62-SUM(B39:B60)</f>
        <v>74.17000000000553</v>
      </c>
      <c r="C61" s="140">
        <f>C62-SUM(C39:C60)</f>
        <v>8.2700000000186265</v>
      </c>
      <c r="D61" s="247">
        <f t="shared" si="15"/>
        <v>1.666782025271749E-3</v>
      </c>
      <c r="E61" s="215">
        <f t="shared" si="16"/>
        <v>2.0528100909935067E-4</v>
      </c>
      <c r="F61" s="52">
        <f t="shared" si="21"/>
        <v>-0.88849939328545224</v>
      </c>
      <c r="H61" s="19">
        <f>H62-SUM(H39:H60)</f>
        <v>21.588999999998123</v>
      </c>
      <c r="I61" s="140">
        <f>I62-SUM(I39:I60)</f>
        <v>3.1510000000034779</v>
      </c>
      <c r="J61" s="247">
        <f t="shared" si="17"/>
        <v>2.0898541448497784E-3</v>
      </c>
      <c r="K61" s="215">
        <f t="shared" si="18"/>
        <v>3.444782411869683E-4</v>
      </c>
      <c r="L61" s="52">
        <f t="shared" si="19"/>
        <v>-0.85404604196564216</v>
      </c>
      <c r="N61" s="27">
        <f t="shared" si="20"/>
        <v>2.910745584467644</v>
      </c>
      <c r="O61" s="152">
        <f t="shared" si="20"/>
        <v>3.8101571946751882</v>
      </c>
      <c r="P61" s="52">
        <f t="shared" si="7"/>
        <v>0.308996985173488</v>
      </c>
    </row>
    <row r="62" spans="1:16" ht="26.25" customHeight="1" thickBot="1" x14ac:dyDescent="0.3">
      <c r="A62" s="12" t="s">
        <v>18</v>
      </c>
      <c r="B62" s="17">
        <v>44498.92</v>
      </c>
      <c r="C62" s="145">
        <v>40286.240000000005</v>
      </c>
      <c r="D62" s="253">
        <f>SUM(D39:D61)</f>
        <v>0.99999999999999989</v>
      </c>
      <c r="E62" s="254">
        <f>SUM(E39:E61)</f>
        <v>1.0000000000000002</v>
      </c>
      <c r="F62" s="57">
        <f t="shared" si="21"/>
        <v>-9.4669263883258137E-2</v>
      </c>
      <c r="G62" s="1"/>
      <c r="H62" s="17">
        <v>10330.386</v>
      </c>
      <c r="I62" s="145">
        <v>9147.1670000000013</v>
      </c>
      <c r="J62" s="253">
        <f>SUM(J39:J61)</f>
        <v>0.99999999999999967</v>
      </c>
      <c r="K62" s="254">
        <f>SUM(K39:K61)</f>
        <v>1.0000000000000002</v>
      </c>
      <c r="L62" s="57">
        <f t="shared" si="19"/>
        <v>-0.11453773363357372</v>
      </c>
      <c r="M62" s="1"/>
      <c r="N62" s="29">
        <f t="shared" si="20"/>
        <v>2.3214913979934795</v>
      </c>
      <c r="O62" s="146">
        <f t="shared" si="20"/>
        <v>2.2705437390036893</v>
      </c>
      <c r="P62" s="57">
        <f t="shared" si="7"/>
        <v>-2.1946089929010905E-2</v>
      </c>
    </row>
    <row r="64" spans="1:16" ht="15.75" thickBot="1" x14ac:dyDescent="0.3"/>
    <row r="65" spans="1:16" x14ac:dyDescent="0.25">
      <c r="A65" s="375" t="s">
        <v>15</v>
      </c>
      <c r="B65" s="363" t="s">
        <v>1</v>
      </c>
      <c r="C65" s="361"/>
      <c r="D65" s="363" t="s">
        <v>104</v>
      </c>
      <c r="E65" s="361"/>
      <c r="F65" s="130" t="s">
        <v>0</v>
      </c>
      <c r="H65" s="373" t="s">
        <v>19</v>
      </c>
      <c r="I65" s="374"/>
      <c r="J65" s="363" t="s">
        <v>104</v>
      </c>
      <c r="K65" s="364"/>
      <c r="L65" s="130" t="s">
        <v>0</v>
      </c>
      <c r="N65" s="371" t="s">
        <v>22</v>
      </c>
      <c r="O65" s="361"/>
      <c r="P65" s="130" t="s">
        <v>0</v>
      </c>
    </row>
    <row r="66" spans="1:16" x14ac:dyDescent="0.25">
      <c r="A66" s="376"/>
      <c r="B66" s="366" t="str">
        <f>B5</f>
        <v>jan-mar</v>
      </c>
      <c r="C66" s="368"/>
      <c r="D66" s="366" t="str">
        <f>B5</f>
        <v>jan-mar</v>
      </c>
      <c r="E66" s="368"/>
      <c r="F66" s="131" t="str">
        <f>F37</f>
        <v>2025/2024</v>
      </c>
      <c r="H66" s="369" t="str">
        <f>B5</f>
        <v>jan-mar</v>
      </c>
      <c r="I66" s="368"/>
      <c r="J66" s="366" t="str">
        <f>B5</f>
        <v>jan-mar</v>
      </c>
      <c r="K66" s="367"/>
      <c r="L66" s="131" t="str">
        <f>L37</f>
        <v>2025/2024</v>
      </c>
      <c r="N66" s="369" t="str">
        <f>B5</f>
        <v>jan-mar</v>
      </c>
      <c r="O66" s="367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165</v>
      </c>
      <c r="B68" s="39">
        <v>18539.73</v>
      </c>
      <c r="C68" s="147">
        <v>18251.809999999998</v>
      </c>
      <c r="D68" s="247">
        <f>B68/$B$96</f>
        <v>0.28404407435444523</v>
      </c>
      <c r="E68" s="246">
        <f>C68/$C$96</f>
        <v>0.29098634428895881</v>
      </c>
      <c r="F68" s="61">
        <f t="shared" ref="F68:F94" si="39">(C68-B68)/B68</f>
        <v>-1.5529891751390225E-2</v>
      </c>
      <c r="H68" s="19">
        <v>5285.5700000000006</v>
      </c>
      <c r="I68" s="147">
        <v>4916.9709999999995</v>
      </c>
      <c r="J68" s="245">
        <f>H68/$H$96</f>
        <v>0.30882787889737029</v>
      </c>
      <c r="K68" s="246">
        <f>I68/$I$96</f>
        <v>0.30703682983758668</v>
      </c>
      <c r="L68" s="61">
        <f t="shared" ref="L68:L96" si="40">(I68-H68)/H68</f>
        <v>-6.9736849573461518E-2</v>
      </c>
      <c r="N68" s="41">
        <f t="shared" ref="N68:O96" si="41">(H68/B68)*10</f>
        <v>2.8509422737008578</v>
      </c>
      <c r="O68" s="149">
        <f t="shared" si="41"/>
        <v>2.6939635027978048</v>
      </c>
      <c r="P68" s="61">
        <f t="shared" si="7"/>
        <v>-5.5062065742662737E-2</v>
      </c>
    </row>
    <row r="69" spans="1:16" ht="20.100000000000001" customHeight="1" x14ac:dyDescent="0.25">
      <c r="A69" s="38" t="s">
        <v>176</v>
      </c>
      <c r="B69" s="19">
        <v>20071.32</v>
      </c>
      <c r="C69" s="140">
        <v>16135.68</v>
      </c>
      <c r="D69" s="247">
        <f t="shared" ref="D69:D95" si="42">B69/$B$96</f>
        <v>0.307509306255909</v>
      </c>
      <c r="E69" s="215">
        <f t="shared" ref="E69:E95" si="43">C69/$C$96</f>
        <v>0.257249146019845</v>
      </c>
      <c r="F69" s="52">
        <f t="shared" si="39"/>
        <v>-0.19608276884629408</v>
      </c>
      <c r="H69" s="19">
        <v>4042.9940000000001</v>
      </c>
      <c r="I69" s="140">
        <v>2936.5390000000002</v>
      </c>
      <c r="J69" s="214">
        <f t="shared" ref="J69:J96" si="44">H69/$H$96</f>
        <v>0.23622603832979125</v>
      </c>
      <c r="K69" s="215">
        <f t="shared" ref="K69:K96" si="45">I69/$I$96</f>
        <v>0.18337013280217374</v>
      </c>
      <c r="L69" s="52">
        <f t="shared" si="40"/>
        <v>-0.27367218452463693</v>
      </c>
      <c r="N69" s="40">
        <f t="shared" si="41"/>
        <v>2.0143139564313657</v>
      </c>
      <c r="O69" s="143">
        <f t="shared" si="41"/>
        <v>1.8199040883309536</v>
      </c>
      <c r="P69" s="52">
        <f t="shared" si="7"/>
        <v>-9.6514184136834297E-2</v>
      </c>
    </row>
    <row r="70" spans="1:16" ht="20.100000000000001" customHeight="1" x14ac:dyDescent="0.25">
      <c r="A70" s="38" t="s">
        <v>166</v>
      </c>
      <c r="B70" s="19">
        <v>10448.759999999998</v>
      </c>
      <c r="C70" s="140">
        <v>9598.31</v>
      </c>
      <c r="D70" s="247">
        <f t="shared" si="42"/>
        <v>0.16008368850850324</v>
      </c>
      <c r="E70" s="215">
        <f t="shared" si="43"/>
        <v>0.15302466649894758</v>
      </c>
      <c r="F70" s="52">
        <f t="shared" si="39"/>
        <v>-8.1392433169103232E-2</v>
      </c>
      <c r="H70" s="19">
        <v>2677.6369999999997</v>
      </c>
      <c r="I70" s="140">
        <v>2270.1320000000001</v>
      </c>
      <c r="J70" s="214">
        <f t="shared" si="44"/>
        <v>0.15645028921518733</v>
      </c>
      <c r="K70" s="215">
        <f t="shared" si="45"/>
        <v>0.14175681178368968</v>
      </c>
      <c r="L70" s="52">
        <f t="shared" si="40"/>
        <v>-0.15218829139274656</v>
      </c>
      <c r="N70" s="40">
        <f t="shared" si="41"/>
        <v>2.5626361405563913</v>
      </c>
      <c r="O70" s="143">
        <f t="shared" si="41"/>
        <v>2.3651371960272174</v>
      </c>
      <c r="P70" s="52">
        <f t="shared" si="7"/>
        <v>-7.7068664334958459E-2</v>
      </c>
    </row>
    <row r="71" spans="1:16" ht="20.100000000000001" customHeight="1" x14ac:dyDescent="0.25">
      <c r="A71" s="38" t="s">
        <v>167</v>
      </c>
      <c r="B71" s="19">
        <v>4416.6900000000005</v>
      </c>
      <c r="C71" s="140">
        <v>5459.94</v>
      </c>
      <c r="D71" s="247">
        <f t="shared" si="42"/>
        <v>6.7667362079196131E-2</v>
      </c>
      <c r="E71" s="215">
        <f t="shared" si="43"/>
        <v>8.7047146591875429E-2</v>
      </c>
      <c r="F71" s="52">
        <f t="shared" si="39"/>
        <v>0.23620629928747522</v>
      </c>
      <c r="H71" s="19">
        <v>1272.9489999999998</v>
      </c>
      <c r="I71" s="140">
        <v>1575.251</v>
      </c>
      <c r="J71" s="214">
        <f t="shared" si="44"/>
        <v>7.4376489123127415E-2</v>
      </c>
      <c r="K71" s="215">
        <f t="shared" si="45"/>
        <v>9.8365451664955569E-2</v>
      </c>
      <c r="L71" s="52">
        <f t="shared" si="40"/>
        <v>0.23748162730792841</v>
      </c>
      <c r="N71" s="40">
        <f t="shared" si="41"/>
        <v>2.882133452879871</v>
      </c>
      <c r="O71" s="143">
        <f t="shared" si="41"/>
        <v>2.885106796045378</v>
      </c>
      <c r="P71" s="52">
        <f t="shared" si="7"/>
        <v>1.0316465958701549E-3</v>
      </c>
    </row>
    <row r="72" spans="1:16" ht="20.100000000000001" customHeight="1" x14ac:dyDescent="0.25">
      <c r="A72" s="38" t="s">
        <v>170</v>
      </c>
      <c r="B72" s="19">
        <v>3092.7799999999997</v>
      </c>
      <c r="C72" s="140">
        <v>3002.1800000000003</v>
      </c>
      <c r="D72" s="247">
        <f t="shared" si="42"/>
        <v>4.7383960407295096E-2</v>
      </c>
      <c r="E72" s="215">
        <f t="shared" si="43"/>
        <v>4.7863383582090024E-2</v>
      </c>
      <c r="F72" s="52">
        <f t="shared" si="39"/>
        <v>-2.9294033199904118E-2</v>
      </c>
      <c r="H72" s="19">
        <v>1151.0740000000001</v>
      </c>
      <c r="I72" s="140">
        <v>1164.693</v>
      </c>
      <c r="J72" s="214">
        <f t="shared" si="44"/>
        <v>6.7255516788901029E-2</v>
      </c>
      <c r="K72" s="215">
        <f t="shared" si="45"/>
        <v>7.2728443274127169E-2</v>
      </c>
      <c r="L72" s="52">
        <f t="shared" si="40"/>
        <v>1.1831559048332179E-2</v>
      </c>
      <c r="N72" s="40">
        <f t="shared" si="41"/>
        <v>3.7218101513848389</v>
      </c>
      <c r="O72" s="143">
        <f t="shared" si="41"/>
        <v>3.8794909032769516</v>
      </c>
      <c r="P72" s="52">
        <f t="shared" ref="P72:P86" si="46">(O72-N72)/N72</f>
        <v>4.2366683274653753E-2</v>
      </c>
    </row>
    <row r="73" spans="1:16" ht="20.100000000000001" customHeight="1" x14ac:dyDescent="0.25">
      <c r="A73" s="38" t="s">
        <v>174</v>
      </c>
      <c r="B73" s="19">
        <v>1556.02</v>
      </c>
      <c r="C73" s="140">
        <v>1587.6999999999998</v>
      </c>
      <c r="D73" s="247">
        <f t="shared" si="42"/>
        <v>2.3839519808379298E-2</v>
      </c>
      <c r="E73" s="215">
        <f t="shared" si="43"/>
        <v>2.531250428464793E-2</v>
      </c>
      <c r="F73" s="52">
        <f t="shared" si="39"/>
        <v>2.0359635480263646E-2</v>
      </c>
      <c r="H73" s="19">
        <v>508.96899999999999</v>
      </c>
      <c r="I73" s="140">
        <v>545.17499999999995</v>
      </c>
      <c r="J73" s="214">
        <f t="shared" si="44"/>
        <v>2.9738290609057423E-2</v>
      </c>
      <c r="K73" s="215">
        <f t="shared" si="45"/>
        <v>3.4043073206391966E-2</v>
      </c>
      <c r="L73" s="52">
        <f t="shared" si="40"/>
        <v>7.11359630940194E-2</v>
      </c>
      <c r="N73" s="40">
        <f t="shared" si="41"/>
        <v>3.2709669541522599</v>
      </c>
      <c r="O73" s="143">
        <f t="shared" si="41"/>
        <v>3.4337406311015934</v>
      </c>
      <c r="P73" s="52">
        <f t="shared" si="46"/>
        <v>4.9763167659857867E-2</v>
      </c>
    </row>
    <row r="74" spans="1:16" ht="20.100000000000001" customHeight="1" x14ac:dyDescent="0.25">
      <c r="A74" s="38" t="s">
        <v>181</v>
      </c>
      <c r="B74" s="19">
        <v>766.71999999999991</v>
      </c>
      <c r="C74" s="140">
        <v>860.4</v>
      </c>
      <c r="D74" s="247">
        <f t="shared" si="42"/>
        <v>1.1746787719618368E-2</v>
      </c>
      <c r="E74" s="215">
        <f t="shared" si="43"/>
        <v>1.3717250542615784E-2</v>
      </c>
      <c r="F74" s="52">
        <f t="shared" si="39"/>
        <v>0.12218280467445752</v>
      </c>
      <c r="H74" s="19">
        <v>376.13</v>
      </c>
      <c r="I74" s="140">
        <v>466.96600000000001</v>
      </c>
      <c r="J74" s="214">
        <f t="shared" si="44"/>
        <v>2.1976708300082654E-2</v>
      </c>
      <c r="K74" s="215">
        <f t="shared" si="45"/>
        <v>2.9159366667393098E-2</v>
      </c>
      <c r="L74" s="52">
        <f t="shared" si="40"/>
        <v>0.2415016084864276</v>
      </c>
      <c r="N74" s="40">
        <f t="shared" si="41"/>
        <v>4.9057022120200342</v>
      </c>
      <c r="O74" s="143">
        <f t="shared" si="41"/>
        <v>5.4273128777312882</v>
      </c>
      <c r="P74" s="52">
        <f t="shared" si="46"/>
        <v>0.10632742126768209</v>
      </c>
    </row>
    <row r="75" spans="1:16" ht="20.100000000000001" customHeight="1" x14ac:dyDescent="0.25">
      <c r="A75" s="38" t="s">
        <v>187</v>
      </c>
      <c r="B75" s="19">
        <v>758.52</v>
      </c>
      <c r="C75" s="140">
        <v>2153.02</v>
      </c>
      <c r="D75" s="247">
        <f t="shared" si="42"/>
        <v>1.1621156903543569E-2</v>
      </c>
      <c r="E75" s="215">
        <f t="shared" si="43"/>
        <v>3.4325330966135097E-2</v>
      </c>
      <c r="F75" s="52">
        <f t="shared" si="39"/>
        <v>1.8384485577176608</v>
      </c>
      <c r="H75" s="19">
        <v>149.703</v>
      </c>
      <c r="I75" s="140">
        <v>426.54300000000001</v>
      </c>
      <c r="J75" s="214">
        <f t="shared" si="44"/>
        <v>8.746920380313385E-3</v>
      </c>
      <c r="K75" s="215">
        <f t="shared" si="45"/>
        <v>2.6635180583618197E-2</v>
      </c>
      <c r="L75" s="52">
        <f t="shared" si="40"/>
        <v>1.8492615378449331</v>
      </c>
      <c r="N75" s="40">
        <f t="shared" ref="N75" si="47">(H75/B75)*10</f>
        <v>1.9736196804303119</v>
      </c>
      <c r="O75" s="143">
        <f t="shared" ref="O75" si="48">(I75/C75)*10</f>
        <v>1.9811381222654689</v>
      </c>
      <c r="P75" s="52">
        <f t="shared" ref="P75" si="49">(O75-N75)/N75</f>
        <v>3.8094684146632455E-3</v>
      </c>
    </row>
    <row r="76" spans="1:16" ht="20.100000000000001" customHeight="1" x14ac:dyDescent="0.25">
      <c r="A76" s="38" t="s">
        <v>183</v>
      </c>
      <c r="B76" s="19">
        <v>1719.8</v>
      </c>
      <c r="C76" s="140">
        <v>1575.14</v>
      </c>
      <c r="D76" s="247">
        <f t="shared" si="42"/>
        <v>2.6348765547004997E-2</v>
      </c>
      <c r="E76" s="215">
        <f t="shared" si="43"/>
        <v>2.5112261761617651E-2</v>
      </c>
      <c r="F76" s="52">
        <f t="shared" si="39"/>
        <v>-8.411443191068721E-2</v>
      </c>
      <c r="H76" s="19">
        <v>464.22200000000004</v>
      </c>
      <c r="I76" s="140">
        <v>405.82899999999995</v>
      </c>
      <c r="J76" s="214">
        <f t="shared" si="44"/>
        <v>2.7123790924629704E-2</v>
      </c>
      <c r="K76" s="215">
        <f t="shared" si="45"/>
        <v>2.5341709279179794E-2</v>
      </c>
      <c r="L76" s="52">
        <f t="shared" si="40"/>
        <v>-0.12578680028090025</v>
      </c>
      <c r="N76" s="40">
        <f t="shared" si="41"/>
        <v>2.6992789859285966</v>
      </c>
      <c r="O76" s="143">
        <f t="shared" si="41"/>
        <v>2.5764630445547692</v>
      </c>
      <c r="P76" s="52">
        <f t="shared" si="46"/>
        <v>-4.5499535992414929E-2</v>
      </c>
    </row>
    <row r="77" spans="1:16" ht="20.100000000000001" customHeight="1" x14ac:dyDescent="0.25">
      <c r="A77" s="38" t="s">
        <v>169</v>
      </c>
      <c r="B77" s="19">
        <v>42.72</v>
      </c>
      <c r="C77" s="140">
        <v>508.53000000000003</v>
      </c>
      <c r="D77" s="247">
        <f t="shared" si="42"/>
        <v>6.5450591008725046E-4</v>
      </c>
      <c r="E77" s="215">
        <f t="shared" si="43"/>
        <v>8.1074307513207874E-3</v>
      </c>
      <c r="F77" s="52">
        <f t="shared" si="39"/>
        <v>10.903792134831463</v>
      </c>
      <c r="H77" s="19">
        <v>16.413</v>
      </c>
      <c r="I77" s="140">
        <v>135.81800000000001</v>
      </c>
      <c r="J77" s="214">
        <f t="shared" si="44"/>
        <v>9.589868219212948E-4</v>
      </c>
      <c r="K77" s="215">
        <f t="shared" si="45"/>
        <v>8.4810604241679181E-3</v>
      </c>
      <c r="L77" s="52">
        <f t="shared" si="40"/>
        <v>7.2750258941083299</v>
      </c>
      <c r="N77" s="40">
        <f t="shared" si="41"/>
        <v>3.841994382022472</v>
      </c>
      <c r="O77" s="143">
        <f t="shared" si="41"/>
        <v>2.67079621654573</v>
      </c>
      <c r="P77" s="52">
        <f t="shared" si="46"/>
        <v>-0.30484119679014449</v>
      </c>
    </row>
    <row r="78" spans="1:16" ht="20.100000000000001" customHeight="1" x14ac:dyDescent="0.25">
      <c r="A78" s="38" t="s">
        <v>180</v>
      </c>
      <c r="B78" s="19">
        <v>83.16</v>
      </c>
      <c r="C78" s="140">
        <v>96.97</v>
      </c>
      <c r="D78" s="247">
        <f t="shared" si="42"/>
        <v>1.2740803249732151E-3</v>
      </c>
      <c r="E78" s="215">
        <f t="shared" si="43"/>
        <v>1.5459806893508281E-3</v>
      </c>
      <c r="F78" s="52">
        <f t="shared" si="39"/>
        <v>0.16606541606541611</v>
      </c>
      <c r="H78" s="19">
        <v>107.25700000000001</v>
      </c>
      <c r="I78" s="140">
        <v>127.47500000000001</v>
      </c>
      <c r="J78" s="214">
        <f t="shared" si="44"/>
        <v>6.2668646535558592E-3</v>
      </c>
      <c r="K78" s="215">
        <f t="shared" si="45"/>
        <v>7.9600875993668385E-3</v>
      </c>
      <c r="L78" s="52">
        <f t="shared" si="40"/>
        <v>0.18850051744874463</v>
      </c>
      <c r="N78" s="40">
        <f t="shared" si="41"/>
        <v>12.89766714766715</v>
      </c>
      <c r="O78" s="143">
        <f t="shared" si="41"/>
        <v>13.145818294317831</v>
      </c>
      <c r="P78" s="52">
        <f t="shared" si="46"/>
        <v>1.9240002382567685E-2</v>
      </c>
    </row>
    <row r="79" spans="1:16" ht="20.100000000000001" customHeight="1" x14ac:dyDescent="0.25">
      <c r="A79" s="38" t="s">
        <v>206</v>
      </c>
      <c r="B79" s="19">
        <v>69.27000000000001</v>
      </c>
      <c r="C79" s="140">
        <v>361</v>
      </c>
      <c r="D79" s="247">
        <f t="shared" si="42"/>
        <v>1.0612739792074872E-3</v>
      </c>
      <c r="E79" s="215">
        <f t="shared" si="43"/>
        <v>5.7553782495168501E-3</v>
      </c>
      <c r="F79" s="52">
        <f t="shared" si="39"/>
        <v>4.2114912660603432</v>
      </c>
      <c r="H79" s="19">
        <v>21.067999999999998</v>
      </c>
      <c r="I79" s="140">
        <v>116.34400000000001</v>
      </c>
      <c r="J79" s="214">
        <f t="shared" si="44"/>
        <v>1.2309714472819007E-3</v>
      </c>
      <c r="K79" s="215">
        <f t="shared" si="45"/>
        <v>7.2650200561736461E-3</v>
      </c>
      <c r="L79" s="52">
        <f t="shared" ref="L79" si="50">(I79-H79)/H79</f>
        <v>4.5223087146383154</v>
      </c>
      <c r="N79" s="40">
        <f t="shared" ref="N79" si="51">(H79/B79)*10</f>
        <v>3.0414320773783738</v>
      </c>
      <c r="O79" s="143">
        <f t="shared" ref="O79" si="52">(I79/C79)*10</f>
        <v>3.2228254847645434</v>
      </c>
      <c r="P79" s="52">
        <f t="shared" ref="P79" si="53">(O79-N79)/N79</f>
        <v>5.9640788540155545E-2</v>
      </c>
    </row>
    <row r="80" spans="1:16" ht="20.100000000000001" customHeight="1" x14ac:dyDescent="0.25">
      <c r="A80" s="38" t="s">
        <v>188</v>
      </c>
      <c r="B80" s="19">
        <v>169.69</v>
      </c>
      <c r="C80" s="140">
        <v>411.95</v>
      </c>
      <c r="D80" s="247">
        <f t="shared" si="42"/>
        <v>2.5997918511869275E-3</v>
      </c>
      <c r="E80" s="215">
        <f t="shared" si="43"/>
        <v>6.5676677836245603E-3</v>
      </c>
      <c r="F80" s="52">
        <f t="shared" si="39"/>
        <v>1.4276622075549532</v>
      </c>
      <c r="H80" s="19">
        <v>49.326000000000001</v>
      </c>
      <c r="I80" s="140">
        <v>92.706000000000003</v>
      </c>
      <c r="J80" s="214">
        <f t="shared" si="44"/>
        <v>2.8820437444763169E-3</v>
      </c>
      <c r="K80" s="215">
        <f t="shared" si="45"/>
        <v>5.7889616080557139E-3</v>
      </c>
      <c r="L80" s="52">
        <f t="shared" si="40"/>
        <v>0.87945505412966796</v>
      </c>
      <c r="N80" s="40">
        <f t="shared" si="41"/>
        <v>2.9068301019506162</v>
      </c>
      <c r="O80" s="143">
        <f t="shared" si="41"/>
        <v>2.2504187401383664</v>
      </c>
      <c r="P80" s="52">
        <f t="shared" si="46"/>
        <v>-0.22581689978088768</v>
      </c>
    </row>
    <row r="81" spans="1:16" ht="20.100000000000001" customHeight="1" x14ac:dyDescent="0.25">
      <c r="A81" s="38" t="s">
        <v>216</v>
      </c>
      <c r="B81" s="19">
        <v>137.69999999999999</v>
      </c>
      <c r="C81" s="140">
        <v>345.31</v>
      </c>
      <c r="D81" s="247">
        <f t="shared" si="42"/>
        <v>2.1096784601829211E-3</v>
      </c>
      <c r="E81" s="215">
        <f t="shared" si="43"/>
        <v>5.5052345244893724E-3</v>
      </c>
      <c r="F81" s="52">
        <f t="shared" si="39"/>
        <v>1.5076978939724039</v>
      </c>
      <c r="H81" s="19">
        <v>37.809000000000005</v>
      </c>
      <c r="I81" s="140">
        <v>86.894999999999996</v>
      </c>
      <c r="J81" s="214">
        <f t="shared" si="44"/>
        <v>2.2091228142339754E-3</v>
      </c>
      <c r="K81" s="215">
        <f t="shared" si="45"/>
        <v>5.4260977599292519E-3</v>
      </c>
      <c r="L81" s="52">
        <f t="shared" si="40"/>
        <v>1.2982623184955959</v>
      </c>
      <c r="N81" s="40">
        <f t="shared" si="41"/>
        <v>2.7457516339869286</v>
      </c>
      <c r="O81" s="143">
        <f t="shared" si="41"/>
        <v>2.5164345081231354</v>
      </c>
      <c r="P81" s="52">
        <f t="shared" si="46"/>
        <v>-8.351706797705391E-2</v>
      </c>
    </row>
    <row r="82" spans="1:16" ht="20.100000000000001" customHeight="1" x14ac:dyDescent="0.25">
      <c r="A82" s="38" t="s">
        <v>215</v>
      </c>
      <c r="B82" s="19">
        <v>149.66999999999999</v>
      </c>
      <c r="C82" s="140">
        <v>291.2</v>
      </c>
      <c r="D82" s="247">
        <f t="shared" si="42"/>
        <v>2.2930688099896718E-3</v>
      </c>
      <c r="E82" s="215">
        <f t="shared" si="43"/>
        <v>4.6425655021033428E-3</v>
      </c>
      <c r="F82" s="52">
        <f t="shared" si="39"/>
        <v>0.94561368343689456</v>
      </c>
      <c r="H82" s="19">
        <v>38.481000000000002</v>
      </c>
      <c r="I82" s="140">
        <v>80.588999999999999</v>
      </c>
      <c r="J82" s="214">
        <f t="shared" si="44"/>
        <v>2.2483867601506943E-3</v>
      </c>
      <c r="K82" s="215">
        <f t="shared" si="45"/>
        <v>5.0323239815287246E-3</v>
      </c>
      <c r="L82" s="52">
        <f t="shared" si="40"/>
        <v>1.0942543073204958</v>
      </c>
      <c r="N82" s="40">
        <f t="shared" si="41"/>
        <v>2.5710563239126083</v>
      </c>
      <c r="O82" s="143">
        <f t="shared" si="41"/>
        <v>2.7674793956043957</v>
      </c>
      <c r="P82" s="52">
        <f t="shared" si="46"/>
        <v>7.6397809672591188E-2</v>
      </c>
    </row>
    <row r="83" spans="1:16" ht="20.100000000000001" customHeight="1" x14ac:dyDescent="0.25">
      <c r="A83" s="38" t="s">
        <v>203</v>
      </c>
      <c r="B83" s="19">
        <v>152.55000000000001</v>
      </c>
      <c r="C83" s="140">
        <v>250.71</v>
      </c>
      <c r="D83" s="247">
        <f t="shared" si="42"/>
        <v>2.3371928039281386E-3</v>
      </c>
      <c r="E83" s="215">
        <f t="shared" si="43"/>
        <v>3.9970384513472838E-3</v>
      </c>
      <c r="F83" s="52">
        <f t="shared" si="39"/>
        <v>0.64346116027531952</v>
      </c>
      <c r="H83" s="19">
        <v>44.161999999999999</v>
      </c>
      <c r="I83" s="140">
        <v>73.718999999999994</v>
      </c>
      <c r="J83" s="214">
        <f t="shared" si="44"/>
        <v>2.5803190172234338E-3</v>
      </c>
      <c r="K83" s="215">
        <f t="shared" si="45"/>
        <v>4.6033316159068364E-3</v>
      </c>
      <c r="L83" s="52">
        <f t="shared" si="40"/>
        <v>0.66928581133100851</v>
      </c>
      <c r="N83" s="40">
        <f t="shared" si="41"/>
        <v>2.8949196984595211</v>
      </c>
      <c r="O83" s="143">
        <f t="shared" si="41"/>
        <v>2.9404092377647477</v>
      </c>
      <c r="P83" s="52">
        <f t="shared" si="46"/>
        <v>1.5713575519705442E-2</v>
      </c>
    </row>
    <row r="84" spans="1:16" ht="20.100000000000001" customHeight="1" x14ac:dyDescent="0.25">
      <c r="A84" s="38" t="s">
        <v>209</v>
      </c>
      <c r="B84" s="19">
        <v>176.18</v>
      </c>
      <c r="C84" s="140">
        <v>303.3</v>
      </c>
      <c r="D84" s="247">
        <f t="shared" si="42"/>
        <v>2.6992240458607632E-3</v>
      </c>
      <c r="E84" s="215">
        <f t="shared" si="43"/>
        <v>4.8354743021564008E-3</v>
      </c>
      <c r="F84" s="52">
        <f t="shared" si="39"/>
        <v>0.72153479396072195</v>
      </c>
      <c r="H84" s="19">
        <v>34.439</v>
      </c>
      <c r="I84" s="140">
        <v>56.967999999999996</v>
      </c>
      <c r="J84" s="214">
        <f t="shared" si="44"/>
        <v>2.0122187997409051E-3</v>
      </c>
      <c r="K84" s="215">
        <f t="shared" si="45"/>
        <v>3.5573270865717202E-3</v>
      </c>
      <c r="L84" s="52">
        <f t="shared" si="40"/>
        <v>0.65417114318069625</v>
      </c>
      <c r="N84" s="40">
        <f t="shared" si="41"/>
        <v>1.954762175048246</v>
      </c>
      <c r="O84" s="143">
        <f t="shared" si="41"/>
        <v>1.8782723376195185</v>
      </c>
      <c r="P84" s="52">
        <f t="shared" si="46"/>
        <v>-3.9129996684553012E-2</v>
      </c>
    </row>
    <row r="85" spans="1:16" ht="20.100000000000001" customHeight="1" x14ac:dyDescent="0.25">
      <c r="A85" s="38" t="s">
        <v>201</v>
      </c>
      <c r="B85" s="19">
        <v>114.13</v>
      </c>
      <c r="C85" s="140">
        <v>119.91999999999999</v>
      </c>
      <c r="D85" s="247">
        <f t="shared" si="42"/>
        <v>1.7485664681240144E-3</v>
      </c>
      <c r="E85" s="215">
        <f t="shared" si="43"/>
        <v>1.9118696944101401E-3</v>
      </c>
      <c r="F85" s="52">
        <f t="shared" si="39"/>
        <v>5.0731621834749781E-2</v>
      </c>
      <c r="H85" s="19">
        <v>29.927</v>
      </c>
      <c r="I85" s="140">
        <v>52.028999999999996</v>
      </c>
      <c r="J85" s="214">
        <f t="shared" si="44"/>
        <v>1.7485894485857912E-3</v>
      </c>
      <c r="K85" s="215">
        <f t="shared" si="45"/>
        <v>3.2489146711704824E-3</v>
      </c>
      <c r="L85" s="52">
        <f t="shared" si="40"/>
        <v>0.73853042403181068</v>
      </c>
      <c r="N85" s="40">
        <f t="shared" si="41"/>
        <v>2.6221852273722952</v>
      </c>
      <c r="O85" s="143">
        <f t="shared" si="41"/>
        <v>4.3386424282855245</v>
      </c>
      <c r="P85" s="52">
        <f t="shared" si="46"/>
        <v>0.65459037103694595</v>
      </c>
    </row>
    <row r="86" spans="1:16" ht="20.100000000000001" customHeight="1" x14ac:dyDescent="0.25">
      <c r="A86" s="38" t="s">
        <v>208</v>
      </c>
      <c r="B86" s="19">
        <v>122.23</v>
      </c>
      <c r="C86" s="140">
        <v>143.96</v>
      </c>
      <c r="D86" s="247">
        <f t="shared" si="42"/>
        <v>1.8726652010759512E-3</v>
      </c>
      <c r="E86" s="215">
        <f t="shared" si="43"/>
        <v>2.2951364343502655E-3</v>
      </c>
      <c r="F86" s="52">
        <f t="shared" si="39"/>
        <v>0.17777959584390088</v>
      </c>
      <c r="H86" s="19">
        <v>49.042000000000002</v>
      </c>
      <c r="I86" s="140">
        <v>51.234999999999999</v>
      </c>
      <c r="J86" s="214">
        <f t="shared" si="44"/>
        <v>2.8654500530472275E-3</v>
      </c>
      <c r="K86" s="215">
        <f t="shared" si="45"/>
        <v>3.1993338941248084E-3</v>
      </c>
      <c r="L86" s="52">
        <f t="shared" si="40"/>
        <v>4.4716773377920918E-2</v>
      </c>
      <c r="N86" s="40">
        <f t="shared" si="41"/>
        <v>4.0122719463306886</v>
      </c>
      <c r="O86" s="143">
        <f t="shared" si="41"/>
        <v>3.5589747151986661</v>
      </c>
      <c r="P86" s="52">
        <f t="shared" si="46"/>
        <v>-0.11297769373448696</v>
      </c>
    </row>
    <row r="87" spans="1:16" ht="20.100000000000001" customHeight="1" x14ac:dyDescent="0.25">
      <c r="A87" s="38" t="s">
        <v>205</v>
      </c>
      <c r="B87" s="19">
        <v>150.38</v>
      </c>
      <c r="C87" s="140">
        <v>216.66000000000003</v>
      </c>
      <c r="D87" s="247">
        <f t="shared" si="42"/>
        <v>2.303946600162002E-3</v>
      </c>
      <c r="E87" s="215">
        <f t="shared" si="43"/>
        <v>3.4541835222723573E-3</v>
      </c>
      <c r="F87" s="52">
        <f t="shared" si="39"/>
        <v>0.44075009974730706</v>
      </c>
      <c r="H87" s="19">
        <v>26.471</v>
      </c>
      <c r="I87" s="140">
        <v>46.884999999999998</v>
      </c>
      <c r="J87" s="214">
        <f t="shared" si="44"/>
        <v>1.5466605838712359E-3</v>
      </c>
      <c r="K87" s="215">
        <f t="shared" si="45"/>
        <v>2.9277011735345301E-3</v>
      </c>
      <c r="L87" s="52">
        <f t="shared" si="40"/>
        <v>0.77118355936685423</v>
      </c>
      <c r="N87" s="40">
        <f t="shared" ref="N87" si="54">(H87/B87)*10</f>
        <v>1.7602739726027397</v>
      </c>
      <c r="O87" s="143">
        <f t="shared" ref="O87" si="55">(I87/C87)*10</f>
        <v>2.1639896612203451</v>
      </c>
      <c r="P87" s="52">
        <f t="shared" ref="P87" si="56">(O87-N87)/N87</f>
        <v>0.22934821221077975</v>
      </c>
    </row>
    <row r="88" spans="1:16" ht="20.100000000000001" customHeight="1" x14ac:dyDescent="0.25">
      <c r="A88" s="38" t="s">
        <v>243</v>
      </c>
      <c r="B88" s="19">
        <v>26.55</v>
      </c>
      <c r="C88" s="140">
        <v>128.24</v>
      </c>
      <c r="D88" s="247">
        <f t="shared" si="42"/>
        <v>4.0676806912023645E-4</v>
      </c>
      <c r="E88" s="215">
        <f t="shared" si="43"/>
        <v>2.0445144230416645E-3</v>
      </c>
      <c r="F88" s="52">
        <f t="shared" si="39"/>
        <v>3.8301318267419964</v>
      </c>
      <c r="H88" s="19">
        <v>8.98</v>
      </c>
      <c r="I88" s="140">
        <v>43.966999999999999</v>
      </c>
      <c r="J88" s="214">
        <f t="shared" si="44"/>
        <v>5.2468784870853761E-4</v>
      </c>
      <c r="K88" s="215">
        <f t="shared" si="45"/>
        <v>2.7454886956764994E-3</v>
      </c>
      <c r="L88" s="52">
        <f t="shared" si="40"/>
        <v>3.8961024498886405</v>
      </c>
      <c r="N88" s="40">
        <f t="shared" ref="N88:N94" si="57">(H88/B88)*10</f>
        <v>3.3822975517890774</v>
      </c>
      <c r="O88" s="143">
        <f t="shared" ref="O88:O94" si="58">(I88/C88)*10</f>
        <v>3.4284934497816586</v>
      </c>
      <c r="P88" s="52">
        <f t="shared" ref="P88:P94" si="59">(O88-N88)/N88</f>
        <v>1.365814133299588E-2</v>
      </c>
    </row>
    <row r="89" spans="1:16" ht="20.100000000000001" customHeight="1" x14ac:dyDescent="0.25">
      <c r="A89" s="38" t="s">
        <v>200</v>
      </c>
      <c r="B89" s="19">
        <v>168.60999999999999</v>
      </c>
      <c r="C89" s="140">
        <v>40.980000000000004</v>
      </c>
      <c r="D89" s="247">
        <f t="shared" si="42"/>
        <v>2.5832453534600022E-3</v>
      </c>
      <c r="E89" s="215">
        <f t="shared" si="43"/>
        <v>6.5333906001440595E-4</v>
      </c>
      <c r="F89" s="52">
        <f t="shared" si="39"/>
        <v>-0.75695391732400208</v>
      </c>
      <c r="H89" s="19">
        <v>83.822000000000003</v>
      </c>
      <c r="I89" s="140">
        <v>35.760999999999996</v>
      </c>
      <c r="J89" s="214">
        <f t="shared" si="44"/>
        <v>4.8975929682012294E-3</v>
      </c>
      <c r="K89" s="215">
        <f t="shared" si="45"/>
        <v>2.2330707404664245E-3</v>
      </c>
      <c r="L89" s="52">
        <f t="shared" si="40"/>
        <v>-0.57336975972894955</v>
      </c>
      <c r="N89" s="40">
        <f t="shared" si="57"/>
        <v>4.9713540122175441</v>
      </c>
      <c r="O89" s="143">
        <f t="shared" si="58"/>
        <v>8.7264519277696415</v>
      </c>
      <c r="P89" s="52">
        <f t="shared" si="59"/>
        <v>0.75534711596148874</v>
      </c>
    </row>
    <row r="90" spans="1:16" ht="20.100000000000001" customHeight="1" x14ac:dyDescent="0.25">
      <c r="A90" s="38" t="s">
        <v>207</v>
      </c>
      <c r="B90" s="19">
        <v>226.8</v>
      </c>
      <c r="C90" s="140">
        <v>57.150000000000006</v>
      </c>
      <c r="D90" s="247">
        <f t="shared" si="42"/>
        <v>3.4747645226542233E-3</v>
      </c>
      <c r="E90" s="215">
        <f t="shared" si="43"/>
        <v>9.1113536553985607E-4</v>
      </c>
      <c r="F90" s="52">
        <f t="shared" si="39"/>
        <v>-0.74801587301587302</v>
      </c>
      <c r="H90" s="19">
        <v>60.778999999999996</v>
      </c>
      <c r="I90" s="140">
        <v>23.295000000000002</v>
      </c>
      <c r="J90" s="214">
        <f t="shared" si="44"/>
        <v>3.5512252512980183E-3</v>
      </c>
      <c r="K90" s="215">
        <f t="shared" si="45"/>
        <v>1.4546400519886292E-3</v>
      </c>
      <c r="L90" s="52">
        <f t="shared" si="40"/>
        <v>-0.61672617186857293</v>
      </c>
      <c r="N90" s="40">
        <f t="shared" si="57"/>
        <v>2.6798500881834215</v>
      </c>
      <c r="O90" s="143">
        <f t="shared" si="58"/>
        <v>4.0761154855643049</v>
      </c>
      <c r="P90" s="52">
        <f t="shared" si="59"/>
        <v>0.52102369589164732</v>
      </c>
    </row>
    <row r="91" spans="1:16" ht="20.100000000000001" customHeight="1" x14ac:dyDescent="0.25">
      <c r="A91" s="38" t="s">
        <v>204</v>
      </c>
      <c r="B91" s="19">
        <v>31.5</v>
      </c>
      <c r="C91" s="140">
        <v>84.190000000000012</v>
      </c>
      <c r="D91" s="247">
        <f t="shared" si="42"/>
        <v>4.8260618370197546E-4</v>
      </c>
      <c r="E91" s="215">
        <f t="shared" si="43"/>
        <v>1.3422307335923093E-3</v>
      </c>
      <c r="F91" s="52">
        <f t="shared" si="39"/>
        <v>1.672698412698413</v>
      </c>
      <c r="H91" s="19">
        <v>7.5780000000000003</v>
      </c>
      <c r="I91" s="140">
        <v>21.341000000000001</v>
      </c>
      <c r="J91" s="214">
        <f t="shared" si="44"/>
        <v>4.4277110440014457E-4</v>
      </c>
      <c r="K91" s="215">
        <f t="shared" si="45"/>
        <v>1.3326238827855478E-3</v>
      </c>
      <c r="L91" s="52">
        <f t="shared" si="40"/>
        <v>1.8161784111902879</v>
      </c>
      <c r="N91" s="40">
        <f t="shared" si="57"/>
        <v>2.4057142857142857</v>
      </c>
      <c r="O91" s="143">
        <f t="shared" si="58"/>
        <v>2.5348616225204887</v>
      </c>
      <c r="P91" s="52">
        <f t="shared" si="59"/>
        <v>5.3683572306616467E-2</v>
      </c>
    </row>
    <row r="92" spans="1:16" ht="20.100000000000001" customHeight="1" x14ac:dyDescent="0.25">
      <c r="A92" s="38" t="s">
        <v>244</v>
      </c>
      <c r="B92" s="19">
        <v>61.34</v>
      </c>
      <c r="C92" s="140">
        <v>70.199999999999989</v>
      </c>
      <c r="D92" s="247">
        <f t="shared" si="42"/>
        <v>9.3977978756441826E-4</v>
      </c>
      <c r="E92" s="215">
        <f t="shared" si="43"/>
        <v>1.1191898978284843E-3</v>
      </c>
      <c r="F92" s="52">
        <f t="shared" si="39"/>
        <v>0.14444082164982042</v>
      </c>
      <c r="H92" s="19">
        <v>16.838000000000001</v>
      </c>
      <c r="I92" s="140">
        <v>19.943999999999999</v>
      </c>
      <c r="J92" s="214">
        <f t="shared" si="44"/>
        <v>9.8381893057398182E-4</v>
      </c>
      <c r="K92" s="215">
        <f t="shared" si="45"/>
        <v>1.2453891906787388E-3</v>
      </c>
      <c r="L92" s="52">
        <f t="shared" si="40"/>
        <v>0.18446371303005096</v>
      </c>
      <c r="N92" s="40">
        <f t="shared" si="57"/>
        <v>2.7450277143788719</v>
      </c>
      <c r="O92" s="143">
        <f t="shared" si="58"/>
        <v>2.8410256410256411</v>
      </c>
      <c r="P92" s="52">
        <f t="shared" si="59"/>
        <v>3.497156919178538E-2</v>
      </c>
    </row>
    <row r="93" spans="1:16" ht="20.100000000000001" customHeight="1" x14ac:dyDescent="0.25">
      <c r="A93" s="38" t="s">
        <v>217</v>
      </c>
      <c r="B93" s="19">
        <v>41.900000000000006</v>
      </c>
      <c r="C93" s="140">
        <v>31.549999999999997</v>
      </c>
      <c r="D93" s="247">
        <f t="shared" si="42"/>
        <v>6.4194282847977063E-4</v>
      </c>
      <c r="E93" s="215">
        <f t="shared" si="43"/>
        <v>5.0299773898132029E-4</v>
      </c>
      <c r="F93" s="52">
        <f t="shared" si="39"/>
        <v>-0.24701670644391424</v>
      </c>
      <c r="H93" s="19">
        <v>13.542</v>
      </c>
      <c r="I93" s="140">
        <v>17.803000000000001</v>
      </c>
      <c r="J93" s="214">
        <f t="shared" si="44"/>
        <v>7.9123862441102624E-4</v>
      </c>
      <c r="K93" s="215">
        <f t="shared" si="45"/>
        <v>1.1116959367054547E-3</v>
      </c>
      <c r="L93" s="52">
        <f t="shared" si="40"/>
        <v>0.31465071629006064</v>
      </c>
      <c r="N93" s="40">
        <f t="shared" si="57"/>
        <v>3.2319809069212408</v>
      </c>
      <c r="O93" s="143">
        <f t="shared" si="58"/>
        <v>5.6427892234548347</v>
      </c>
      <c r="P93" s="52">
        <f t="shared" si="59"/>
        <v>0.74592282131706977</v>
      </c>
    </row>
    <row r="94" spans="1:16" ht="20.100000000000001" customHeight="1" x14ac:dyDescent="0.25">
      <c r="A94" s="38" t="s">
        <v>230</v>
      </c>
      <c r="B94" s="19">
        <v>74.7</v>
      </c>
      <c r="C94" s="140">
        <v>57.11</v>
      </c>
      <c r="D94" s="247">
        <f t="shared" si="42"/>
        <v>1.1444660927789705E-3</v>
      </c>
      <c r="E94" s="215">
        <f t="shared" si="43"/>
        <v>9.1049765049835822E-4</v>
      </c>
      <c r="F94" s="52">
        <f t="shared" si="39"/>
        <v>-0.23547523427041503</v>
      </c>
      <c r="H94" s="19">
        <v>18.786000000000001</v>
      </c>
      <c r="I94" s="140">
        <v>16.074999999999999</v>
      </c>
      <c r="J94" s="214">
        <f t="shared" si="44"/>
        <v>1.0976376309397092E-3</v>
      </c>
      <c r="K94" s="215">
        <f t="shared" si="45"/>
        <v>1.0037921801123509E-3</v>
      </c>
      <c r="L94" s="52">
        <f t="shared" si="40"/>
        <v>-0.14430959224954765</v>
      </c>
      <c r="N94" s="40">
        <f t="shared" si="57"/>
        <v>2.5148594377510043</v>
      </c>
      <c r="O94" s="143">
        <f t="shared" si="58"/>
        <v>2.8147434774995621</v>
      </c>
      <c r="P94" s="52">
        <f t="shared" si="59"/>
        <v>0.11924485132128855</v>
      </c>
    </row>
    <row r="95" spans="1:16" ht="20.100000000000001" customHeight="1" thickBot="1" x14ac:dyDescent="0.3">
      <c r="A95" s="8" t="s">
        <v>17</v>
      </c>
      <c r="B95" s="19">
        <f>B96-SUM(B68:B94)</f>
        <v>1901.1900000000096</v>
      </c>
      <c r="C95" s="140">
        <f>C96-SUM(C68:C94)</f>
        <v>580.8300000000163</v>
      </c>
      <c r="D95" s="247">
        <f t="shared" si="42"/>
        <v>2.9127811123567091E-2</v>
      </c>
      <c r="E95" s="215">
        <f t="shared" si="43"/>
        <v>9.2601006888281597E-3</v>
      </c>
      <c r="F95" s="52">
        <f>(C95-B95)/B95</f>
        <v>-0.69449134489450637</v>
      </c>
      <c r="H95" s="19">
        <f>H96-SUM(H68:H94)</f>
        <v>520.97000000000116</v>
      </c>
      <c r="I95" s="140">
        <f>I96-SUM(I68:I94)</f>
        <v>207.32300000000214</v>
      </c>
      <c r="J95" s="214">
        <f t="shared" si="44"/>
        <v>3.0439490928918424E-2</v>
      </c>
      <c r="K95" s="215">
        <f t="shared" si="45"/>
        <v>1.2946140351939974E-2</v>
      </c>
      <c r="L95" s="52">
        <f t="shared" si="40"/>
        <v>-0.602044263585232</v>
      </c>
      <c r="N95" s="40">
        <f t="shared" si="41"/>
        <v>2.7402311184047807</v>
      </c>
      <c r="O95" s="143">
        <f t="shared" si="41"/>
        <v>3.5694265103385896</v>
      </c>
      <c r="P95" s="52">
        <f>(O95-N95)/N95</f>
        <v>0.30260053116122665</v>
      </c>
    </row>
    <row r="96" spans="1:16" ht="26.25" customHeight="1" thickBot="1" x14ac:dyDescent="0.3">
      <c r="A96" s="12" t="s">
        <v>18</v>
      </c>
      <c r="B96" s="17">
        <v>65270.610000000008</v>
      </c>
      <c r="C96" s="145">
        <v>62723.94000000001</v>
      </c>
      <c r="D96" s="243">
        <f>SUM(D68:D95)</f>
        <v>1</v>
      </c>
      <c r="E96" s="244">
        <f>SUM(E68:E95)</f>
        <v>1</v>
      </c>
      <c r="F96" s="57">
        <f>(C96-B96)/B96</f>
        <v>-3.901710126502568E-2</v>
      </c>
      <c r="G96" s="1"/>
      <c r="H96" s="17">
        <v>17114.937999999998</v>
      </c>
      <c r="I96" s="145">
        <v>16014.271000000002</v>
      </c>
      <c r="J96" s="255">
        <f t="shared" si="44"/>
        <v>1</v>
      </c>
      <c r="K96" s="244">
        <f t="shared" si="45"/>
        <v>1</v>
      </c>
      <c r="L96" s="57">
        <f t="shared" si="40"/>
        <v>-6.4310311845710219E-2</v>
      </c>
      <c r="M96" s="1"/>
      <c r="N96" s="37">
        <f t="shared" si="41"/>
        <v>2.6221507658653715</v>
      </c>
      <c r="O96" s="150">
        <f t="shared" si="41"/>
        <v>2.5531353738301514</v>
      </c>
      <c r="P96" s="57">
        <f>(O96-N96)/N96</f>
        <v>-2.6320146398005992E-2</v>
      </c>
    </row>
  </sheetData>
  <mergeCells count="33"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  <mergeCell ref="N36:O36"/>
    <mergeCell ref="B5:C5"/>
    <mergeCell ref="D5:E5"/>
    <mergeCell ref="H5:I5"/>
    <mergeCell ref="J5:K5"/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137</v>
      </c>
      <c r="B1" s="4"/>
    </row>
    <row r="3" spans="1:19" ht="15.75" thickBot="1" x14ac:dyDescent="0.3"/>
    <row r="4" spans="1:19" x14ac:dyDescent="0.25">
      <c r="A4" s="348" t="s">
        <v>16</v>
      </c>
      <c r="B4" s="336"/>
      <c r="C4" s="336"/>
      <c r="D4" s="336"/>
      <c r="E4" s="363" t="s">
        <v>1</v>
      </c>
      <c r="F4" s="364"/>
      <c r="G4" s="361" t="s">
        <v>13</v>
      </c>
      <c r="H4" s="361"/>
      <c r="I4" s="130" t="s">
        <v>0</v>
      </c>
      <c r="K4" s="365" t="s">
        <v>19</v>
      </c>
      <c r="L4" s="361"/>
      <c r="M4" s="359" t="s">
        <v>13</v>
      </c>
      <c r="N4" s="360"/>
      <c r="O4" s="130" t="s">
        <v>0</v>
      </c>
      <c r="Q4" s="371" t="s">
        <v>22</v>
      </c>
      <c r="R4" s="361"/>
      <c r="S4" s="130" t="s">
        <v>0</v>
      </c>
    </row>
    <row r="5" spans="1:19" x14ac:dyDescent="0.25">
      <c r="A5" s="362"/>
      <c r="B5" s="337"/>
      <c r="C5" s="337"/>
      <c r="D5" s="337"/>
      <c r="E5" s="366" t="s">
        <v>154</v>
      </c>
      <c r="F5" s="367"/>
      <c r="G5" s="368" t="str">
        <f>E5</f>
        <v>jan-mar</v>
      </c>
      <c r="H5" s="368"/>
      <c r="I5" s="131" t="s">
        <v>153</v>
      </c>
      <c r="K5" s="369" t="str">
        <f>E5</f>
        <v>jan-mar</v>
      </c>
      <c r="L5" s="368"/>
      <c r="M5" s="370" t="str">
        <f>E5</f>
        <v>jan-mar</v>
      </c>
      <c r="N5" s="358"/>
      <c r="O5" s="131" t="str">
        <f>I5</f>
        <v>2025/2024</v>
      </c>
      <c r="Q5" s="369" t="str">
        <f>E5</f>
        <v>jan-mar</v>
      </c>
      <c r="R5" s="367"/>
      <c r="S5" s="131" t="str">
        <f>I5</f>
        <v>2025/2024</v>
      </c>
    </row>
    <row r="6" spans="1:19" ht="19.5" customHeight="1" thickBot="1" x14ac:dyDescent="0.3">
      <c r="A6" s="349"/>
      <c r="B6" s="372"/>
      <c r="C6" s="372"/>
      <c r="D6" s="372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75112.840000000011</v>
      </c>
      <c r="F7" s="145">
        <v>75594.819999999992</v>
      </c>
      <c r="G7" s="243">
        <f>E7/E15</f>
        <v>0.41008913245924133</v>
      </c>
      <c r="H7" s="244">
        <f>F7/F15</f>
        <v>0.42316745301343861</v>
      </c>
      <c r="I7" s="164">
        <f t="shared" ref="I7:I18" si="0">(F7-E7)/E7</f>
        <v>6.4167457920640643E-3</v>
      </c>
      <c r="J7" s="1"/>
      <c r="K7" s="17">
        <v>17752.511000000002</v>
      </c>
      <c r="L7" s="145">
        <v>17679.115999999998</v>
      </c>
      <c r="M7" s="243">
        <f>K7/K15</f>
        <v>0.37539159435462133</v>
      </c>
      <c r="N7" s="244">
        <f>L7/L15</f>
        <v>0.3929251795266675</v>
      </c>
      <c r="O7" s="164">
        <f t="shared" ref="O7:O18" si="1">(L7-K7)/K7</f>
        <v>-4.1343447132636086E-3</v>
      </c>
      <c r="P7" s="1"/>
      <c r="Q7" s="187">
        <f t="shared" ref="Q7:Q18" si="2">(K7/E7)*10</f>
        <v>2.3634455840040132</v>
      </c>
      <c r="R7" s="188">
        <f t="shared" ref="R7:R18" si="3">(L7/F7)*10</f>
        <v>2.3386676494500551</v>
      </c>
      <c r="S7" s="55">
        <f>(R7-Q7)/Q7</f>
        <v>-1.0483818507037805E-2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57235.83</v>
      </c>
      <c r="F8" s="181">
        <v>55562.98</v>
      </c>
      <c r="G8" s="245">
        <f>E8/E7</f>
        <v>0.7619979486862698</v>
      </c>
      <c r="H8" s="246">
        <f>F8/F7</f>
        <v>0.73501041473476636</v>
      </c>
      <c r="I8" s="206">
        <f t="shared" si="0"/>
        <v>-2.9227321417370875E-2</v>
      </c>
      <c r="K8" s="180">
        <v>14587.226000000002</v>
      </c>
      <c r="L8" s="181">
        <v>14084.695999999996</v>
      </c>
      <c r="M8" s="250">
        <f>K8/K7</f>
        <v>0.82169930777679845</v>
      </c>
      <c r="N8" s="246">
        <f>L8/L7</f>
        <v>0.7966855356342476</v>
      </c>
      <c r="O8" s="207">
        <f t="shared" si="1"/>
        <v>-3.4450004407966674E-2</v>
      </c>
      <c r="Q8" s="189">
        <f t="shared" si="2"/>
        <v>2.5486178849856818</v>
      </c>
      <c r="R8" s="190">
        <f t="shared" si="3"/>
        <v>2.5349065150933221</v>
      </c>
      <c r="S8" s="182">
        <f t="shared" ref="S8:S18" si="4">(R8-Q8)/Q8</f>
        <v>-5.3799237512753666E-3</v>
      </c>
    </row>
    <row r="9" spans="1:19" ht="24" customHeight="1" x14ac:dyDescent="0.25">
      <c r="A9" s="8"/>
      <c r="B9" t="s">
        <v>37</v>
      </c>
      <c r="E9" s="19">
        <v>16796.43</v>
      </c>
      <c r="F9" s="140">
        <v>19126.289999999994</v>
      </c>
      <c r="G9" s="247">
        <f>E9/E7</f>
        <v>0.22361596233080785</v>
      </c>
      <c r="H9" s="215">
        <f>F9/F7</f>
        <v>0.2530105898790419</v>
      </c>
      <c r="I9" s="182">
        <f t="shared" si="0"/>
        <v>0.13871161907619614</v>
      </c>
      <c r="K9" s="19">
        <v>2947.8900000000003</v>
      </c>
      <c r="L9" s="140">
        <v>3374.7580000000003</v>
      </c>
      <c r="M9" s="247">
        <f>K9/K7</f>
        <v>0.16605481894927426</v>
      </c>
      <c r="N9" s="215">
        <f>L9/L7</f>
        <v>0.19088952185165822</v>
      </c>
      <c r="O9" s="182">
        <f t="shared" si="1"/>
        <v>0.14480458904504573</v>
      </c>
      <c r="Q9" s="189">
        <f t="shared" si="2"/>
        <v>1.7550693808148519</v>
      </c>
      <c r="R9" s="190">
        <f t="shared" si="3"/>
        <v>1.7644603318259846</v>
      </c>
      <c r="S9" s="182">
        <f t="shared" si="4"/>
        <v>5.350757704389252E-3</v>
      </c>
    </row>
    <row r="10" spans="1:19" ht="24" customHeight="1" thickBot="1" x14ac:dyDescent="0.3">
      <c r="A10" s="8"/>
      <c r="B10" t="s">
        <v>36</v>
      </c>
      <c r="E10" s="19">
        <v>1080.5800000000002</v>
      </c>
      <c r="F10" s="140">
        <v>905.55</v>
      </c>
      <c r="G10" s="247">
        <f>E10/E7</f>
        <v>1.4386088982922228E-2</v>
      </c>
      <c r="H10" s="215">
        <f>F10/F7</f>
        <v>1.1978995386191805E-2</v>
      </c>
      <c r="I10" s="186">
        <f t="shared" si="0"/>
        <v>-0.16197782672268612</v>
      </c>
      <c r="K10" s="19">
        <v>217.39500000000001</v>
      </c>
      <c r="L10" s="140">
        <v>219.66200000000003</v>
      </c>
      <c r="M10" s="247">
        <f>K10/K7</f>
        <v>1.2245873273927276E-2</v>
      </c>
      <c r="N10" s="215">
        <f>L10/L7</f>
        <v>1.2424942514094034E-2</v>
      </c>
      <c r="O10" s="209">
        <f t="shared" si="1"/>
        <v>1.042802272361381E-2</v>
      </c>
      <c r="Q10" s="189">
        <f t="shared" si="2"/>
        <v>2.0118362360954301</v>
      </c>
      <c r="R10" s="190">
        <f t="shared" si="3"/>
        <v>2.4257302192037993</v>
      </c>
      <c r="S10" s="182">
        <f t="shared" si="4"/>
        <v>0.20572946032210568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108049.38999999993</v>
      </c>
      <c r="F11" s="145">
        <v>103045.62</v>
      </c>
      <c r="G11" s="243">
        <f>E11/E15</f>
        <v>0.58991086754075861</v>
      </c>
      <c r="H11" s="244">
        <f>F11/F15</f>
        <v>0.5768325469865615</v>
      </c>
      <c r="I11" s="164">
        <f t="shared" si="0"/>
        <v>-4.631002544299357E-2</v>
      </c>
      <c r="J11" s="1"/>
      <c r="K11" s="17">
        <v>29538.135000000006</v>
      </c>
      <c r="L11" s="145">
        <v>27314.47800000001</v>
      </c>
      <c r="M11" s="243">
        <f>K11/K15</f>
        <v>0.62460840564537845</v>
      </c>
      <c r="N11" s="244">
        <f>L11/L15</f>
        <v>0.60707482047333228</v>
      </c>
      <c r="O11" s="164">
        <f t="shared" si="1"/>
        <v>-7.528088689417918E-2</v>
      </c>
      <c r="Q11" s="191">
        <f t="shared" si="2"/>
        <v>2.7337623099954591</v>
      </c>
      <c r="R11" s="192">
        <f t="shared" si="3"/>
        <v>2.6507170319320714</v>
      </c>
      <c r="S11" s="57">
        <f t="shared" si="4"/>
        <v>-3.0377651253640125E-2</v>
      </c>
    </row>
    <row r="12" spans="1:19" s="3" customFormat="1" ht="24" customHeight="1" x14ac:dyDescent="0.25">
      <c r="A12" s="46"/>
      <c r="B12" s="3" t="s">
        <v>33</v>
      </c>
      <c r="E12" s="31">
        <v>97543.709999999934</v>
      </c>
      <c r="F12" s="141">
        <v>89849.569999999992</v>
      </c>
      <c r="G12" s="247">
        <f>E12/E11</f>
        <v>0.90276965006466026</v>
      </c>
      <c r="H12" s="215">
        <f>F12/F11</f>
        <v>0.87193972921896146</v>
      </c>
      <c r="I12" s="206">
        <f t="shared" si="0"/>
        <v>-7.8878894395137789E-2</v>
      </c>
      <c r="K12" s="31">
        <v>27817.575000000004</v>
      </c>
      <c r="L12" s="141">
        <v>25075.740000000013</v>
      </c>
      <c r="M12" s="247">
        <f>K12/K11</f>
        <v>0.94175123107806225</v>
      </c>
      <c r="N12" s="215">
        <f>L12/L11</f>
        <v>0.91803841171703893</v>
      </c>
      <c r="O12" s="206">
        <f t="shared" si="1"/>
        <v>-9.8564846144927859E-2</v>
      </c>
      <c r="Q12" s="189">
        <f t="shared" si="2"/>
        <v>2.8518061287601242</v>
      </c>
      <c r="R12" s="190">
        <f t="shared" si="3"/>
        <v>2.7908580975957942</v>
      </c>
      <c r="S12" s="182">
        <f t="shared" si="4"/>
        <v>-2.1371730199215296E-2</v>
      </c>
    </row>
    <row r="13" spans="1:19" ht="24" customHeight="1" x14ac:dyDescent="0.25">
      <c r="A13" s="8"/>
      <c r="B13" s="3" t="s">
        <v>37</v>
      </c>
      <c r="D13" s="3"/>
      <c r="E13" s="19">
        <v>10462.480000000001</v>
      </c>
      <c r="F13" s="140">
        <v>11476.489999999998</v>
      </c>
      <c r="G13" s="247">
        <f>E13/E11</f>
        <v>9.6830532777649261E-2</v>
      </c>
      <c r="H13" s="215">
        <f>F13/F11</f>
        <v>0.11137290454460848</v>
      </c>
      <c r="I13" s="182">
        <f t="shared" si="0"/>
        <v>9.691870378724704E-2</v>
      </c>
      <c r="K13" s="19">
        <v>1715.088</v>
      </c>
      <c r="L13" s="140">
        <v>1904.567</v>
      </c>
      <c r="M13" s="247">
        <f>K13/K11</f>
        <v>5.8063516874034181E-2</v>
      </c>
      <c r="N13" s="215">
        <f>L13/L11</f>
        <v>6.9727380475658338E-2</v>
      </c>
      <c r="O13" s="182">
        <f t="shared" si="1"/>
        <v>0.11047771309693732</v>
      </c>
      <c r="Q13" s="189">
        <f t="shared" si="2"/>
        <v>1.6392748182075376</v>
      </c>
      <c r="R13" s="190">
        <f t="shared" si="3"/>
        <v>1.6595378900691764</v>
      </c>
      <c r="S13" s="182">
        <f t="shared" si="4"/>
        <v>1.2360997458495339E-2</v>
      </c>
    </row>
    <row r="14" spans="1:19" ht="24" customHeight="1" thickBot="1" x14ac:dyDescent="0.3">
      <c r="A14" s="8"/>
      <c r="B14" t="s">
        <v>36</v>
      </c>
      <c r="E14" s="19">
        <v>43.2</v>
      </c>
      <c r="F14" s="140">
        <v>1719.56</v>
      </c>
      <c r="G14" s="247">
        <f>E14/E11</f>
        <v>3.9981715769057122E-4</v>
      </c>
      <c r="H14" s="215">
        <f>F14/F11</f>
        <v>1.6687366236430041E-2</v>
      </c>
      <c r="I14" s="186">
        <f t="shared" si="0"/>
        <v>38.804629629629623</v>
      </c>
      <c r="K14" s="19">
        <v>5.4720000000000004</v>
      </c>
      <c r="L14" s="140">
        <v>334.17099999999994</v>
      </c>
      <c r="M14" s="247">
        <f>K14/K11</f>
        <v>1.8525204790349829E-4</v>
      </c>
      <c r="N14" s="215">
        <f>L14/L11</f>
        <v>1.2234207807302772E-2</v>
      </c>
      <c r="O14" s="209">
        <f t="shared" si="1"/>
        <v>60.06926169590642</v>
      </c>
      <c r="Q14" s="189">
        <f t="shared" si="2"/>
        <v>1.2666666666666668</v>
      </c>
      <c r="R14" s="190">
        <f t="shared" si="3"/>
        <v>1.943351787666612</v>
      </c>
      <c r="S14" s="182">
        <f t="shared" si="4"/>
        <v>0.5342250955262724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183162.22999999995</v>
      </c>
      <c r="F15" s="145">
        <v>178640.43999999997</v>
      </c>
      <c r="G15" s="243">
        <f>G7+G11</f>
        <v>1</v>
      </c>
      <c r="H15" s="244">
        <f>H7+H11</f>
        <v>1</v>
      </c>
      <c r="I15" s="164">
        <f t="shared" si="0"/>
        <v>-2.4687349569832057E-2</v>
      </c>
      <c r="J15" s="1"/>
      <c r="K15" s="17">
        <v>47290.646000000015</v>
      </c>
      <c r="L15" s="145">
        <v>44993.594000000019</v>
      </c>
      <c r="M15" s="243">
        <f>M7+M11</f>
        <v>0.99999999999999978</v>
      </c>
      <c r="N15" s="244">
        <f>N7+N11</f>
        <v>0.99999999999999978</v>
      </c>
      <c r="O15" s="164">
        <f t="shared" si="1"/>
        <v>-4.8573072992066875E-2</v>
      </c>
      <c r="Q15" s="191">
        <f t="shared" si="2"/>
        <v>2.5818994450984807</v>
      </c>
      <c r="R15" s="192">
        <f t="shared" si="3"/>
        <v>2.5186678895327415</v>
      </c>
      <c r="S15" s="57">
        <f t="shared" si="4"/>
        <v>-2.4490324627389742E-2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154779.53999999992</v>
      </c>
      <c r="F16" s="181">
        <f t="shared" ref="F16:F17" si="5">F8+F12</f>
        <v>145412.54999999999</v>
      </c>
      <c r="G16" s="245">
        <f>E16/E15</f>
        <v>0.84504070517158458</v>
      </c>
      <c r="H16" s="246">
        <f>F16/F15</f>
        <v>0.81399569996580845</v>
      </c>
      <c r="I16" s="207">
        <f t="shared" si="0"/>
        <v>-6.0518270050420986E-2</v>
      </c>
      <c r="J16" s="3"/>
      <c r="K16" s="180">
        <f t="shared" ref="K16:L18" si="6">K8+K12</f>
        <v>42404.801000000007</v>
      </c>
      <c r="L16" s="181">
        <f t="shared" si="6"/>
        <v>39160.436000000009</v>
      </c>
      <c r="M16" s="250">
        <f>K16/K15</f>
        <v>0.89668474818466204</v>
      </c>
      <c r="N16" s="246">
        <f>L16/L15</f>
        <v>0.87035581109613058</v>
      </c>
      <c r="O16" s="207">
        <f t="shared" si="1"/>
        <v>-7.6509379209207876E-2</v>
      </c>
      <c r="P16" s="3"/>
      <c r="Q16" s="189">
        <f t="shared" si="2"/>
        <v>2.7396903363325684</v>
      </c>
      <c r="R16" s="190">
        <f t="shared" si="3"/>
        <v>2.6930575111983126</v>
      </c>
      <c r="S16" s="182">
        <f t="shared" si="4"/>
        <v>-1.7021202913275198E-2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27258.910000000003</v>
      </c>
      <c r="F17" s="140">
        <f t="shared" si="5"/>
        <v>30602.779999999992</v>
      </c>
      <c r="G17" s="248">
        <f>E17/E15</f>
        <v>0.14882385959157635</v>
      </c>
      <c r="H17" s="215">
        <f>F17/F15</f>
        <v>0.17130936309829956</v>
      </c>
      <c r="I17" s="182">
        <f t="shared" si="0"/>
        <v>0.1226707157402841</v>
      </c>
      <c r="K17" s="19">
        <f t="shared" si="6"/>
        <v>4662.9780000000001</v>
      </c>
      <c r="L17" s="140">
        <f t="shared" si="6"/>
        <v>5279.3250000000007</v>
      </c>
      <c r="M17" s="247">
        <f>K17/K15</f>
        <v>9.8602543936490081E-2</v>
      </c>
      <c r="N17" s="215">
        <f>L17/L15</f>
        <v>0.11733503662765857</v>
      </c>
      <c r="O17" s="182">
        <f t="shared" si="1"/>
        <v>0.13217883507063527</v>
      </c>
      <c r="Q17" s="189">
        <f t="shared" si="2"/>
        <v>1.7106252597774452</v>
      </c>
      <c r="R17" s="190">
        <f t="shared" si="3"/>
        <v>1.7251128819015795</v>
      </c>
      <c r="S17" s="182">
        <f t="shared" si="4"/>
        <v>8.4691968865344639E-3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1123.7800000000002</v>
      </c>
      <c r="F18" s="142">
        <f>F10+F14</f>
        <v>2625.1099999999997</v>
      </c>
      <c r="G18" s="249">
        <f>E18/E15</f>
        <v>6.1354352368389511E-3</v>
      </c>
      <c r="H18" s="221">
        <f>F18/F15</f>
        <v>1.4694936935892008E-2</v>
      </c>
      <c r="I18" s="208">
        <f t="shared" si="0"/>
        <v>1.3359643346562486</v>
      </c>
      <c r="K18" s="21">
        <f t="shared" si="6"/>
        <v>222.86700000000002</v>
      </c>
      <c r="L18" s="142">
        <f t="shared" si="6"/>
        <v>553.83299999999997</v>
      </c>
      <c r="M18" s="249">
        <f>K18/K15</f>
        <v>4.7127078788477524E-3</v>
      </c>
      <c r="N18" s="221">
        <f>L18/L15</f>
        <v>1.2309152276210692E-2</v>
      </c>
      <c r="O18" s="208">
        <f t="shared" si="1"/>
        <v>1.4850381617736135</v>
      </c>
      <c r="Q18" s="193">
        <f t="shared" si="2"/>
        <v>1.9831906600936124</v>
      </c>
      <c r="R18" s="194">
        <f t="shared" si="3"/>
        <v>2.1097515913618858</v>
      </c>
      <c r="S18" s="186">
        <f t="shared" si="4"/>
        <v>6.38168249856014E-2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5"/>
  <sheetViews>
    <sheetView showGridLines="0" showRowColHeaders="0" workbookViewId="0">
      <selection activeCell="A26" sqref="A26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106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114</v>
      </c>
    </row>
    <row r="15" spans="1:1" x14ac:dyDescent="0.25">
      <c r="A15" t="s">
        <v>113</v>
      </c>
    </row>
    <row r="17" spans="1:1" x14ac:dyDescent="0.25">
      <c r="A17" t="s">
        <v>145</v>
      </c>
    </row>
    <row r="19" spans="1:1" x14ac:dyDescent="0.25">
      <c r="A19" t="s">
        <v>146</v>
      </c>
    </row>
    <row r="21" spans="1:1" x14ac:dyDescent="0.25">
      <c r="A21" t="s">
        <v>147</v>
      </c>
    </row>
    <row r="23" spans="1:1" x14ac:dyDescent="0.25">
      <c r="A23" t="s">
        <v>148</v>
      </c>
    </row>
    <row r="25" spans="1:1" x14ac:dyDescent="0.25">
      <c r="A25" t="s">
        <v>245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topLeftCell="A79" workbookViewId="0">
      <selection activeCell="R90" sqref="R90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138</v>
      </c>
    </row>
    <row r="3" spans="1:16" ht="8.25" customHeight="1" thickBot="1" x14ac:dyDescent="0.3"/>
    <row r="4" spans="1:16" x14ac:dyDescent="0.25">
      <c r="A4" s="375" t="s">
        <v>3</v>
      </c>
      <c r="B4" s="363" t="s">
        <v>1</v>
      </c>
      <c r="C4" s="361"/>
      <c r="D4" s="363" t="s">
        <v>104</v>
      </c>
      <c r="E4" s="361"/>
      <c r="F4" s="130" t="s">
        <v>0</v>
      </c>
      <c r="H4" s="373" t="s">
        <v>19</v>
      </c>
      <c r="I4" s="374"/>
      <c r="J4" s="363" t="s">
        <v>104</v>
      </c>
      <c r="K4" s="364"/>
      <c r="L4" s="130" t="s">
        <v>0</v>
      </c>
      <c r="N4" s="371" t="s">
        <v>22</v>
      </c>
      <c r="O4" s="361"/>
      <c r="P4" s="130" t="s">
        <v>0</v>
      </c>
    </row>
    <row r="5" spans="1:16" x14ac:dyDescent="0.25">
      <c r="A5" s="376"/>
      <c r="B5" s="366" t="s">
        <v>154</v>
      </c>
      <c r="C5" s="368"/>
      <c r="D5" s="366" t="str">
        <f>B5</f>
        <v>jan-mar</v>
      </c>
      <c r="E5" s="368"/>
      <c r="F5" s="131" t="s">
        <v>153</v>
      </c>
      <c r="H5" s="369" t="str">
        <f>B5</f>
        <v>jan-mar</v>
      </c>
      <c r="I5" s="368"/>
      <c r="J5" s="366" t="str">
        <f>B5</f>
        <v>jan-mar</v>
      </c>
      <c r="K5" s="367"/>
      <c r="L5" s="131" t="str">
        <f>F5</f>
        <v>2025/2024</v>
      </c>
      <c r="N5" s="369" t="str">
        <f>B5</f>
        <v>jan-mar</v>
      </c>
      <c r="O5" s="367"/>
      <c r="P5" s="131" t="str">
        <f>F5</f>
        <v>2025/2024</v>
      </c>
    </row>
    <row r="6" spans="1:16" ht="19.5" customHeight="1" thickBot="1" x14ac:dyDescent="0.3">
      <c r="A6" s="377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166</v>
      </c>
      <c r="B7" s="39">
        <v>23658.11</v>
      </c>
      <c r="C7" s="147">
        <v>23222.789999999997</v>
      </c>
      <c r="D7" s="247">
        <f>B7/$B$33</f>
        <v>0.12916478468295564</v>
      </c>
      <c r="E7" s="246">
        <f>C7/$C$33</f>
        <v>0.12999738469072289</v>
      </c>
      <c r="F7" s="52">
        <f>(C7-B7)/B7</f>
        <v>-1.8400455488625393E-2</v>
      </c>
      <c r="H7" s="39">
        <v>6313.0470000000005</v>
      </c>
      <c r="I7" s="147">
        <v>5885.1079999999993</v>
      </c>
      <c r="J7" s="247">
        <f>H7/$H$33</f>
        <v>0.13349462386282479</v>
      </c>
      <c r="K7" s="246">
        <f>I7/$I$33</f>
        <v>0.13079879771329225</v>
      </c>
      <c r="L7" s="52">
        <f>(I7-H7)/H7</f>
        <v>-6.7786442901502431E-2</v>
      </c>
      <c r="N7" s="27">
        <f t="shared" ref="N7:N33" si="0">(H7/B7)*10</f>
        <v>2.6684494238973446</v>
      </c>
      <c r="O7" s="151">
        <f t="shared" ref="O7:O33" si="1">(I7/C7)*10</f>
        <v>2.5341950730295544</v>
      </c>
      <c r="P7" s="61">
        <f>(O7-N7)/N7</f>
        <v>-5.0311746464247402E-2</v>
      </c>
    </row>
    <row r="8" spans="1:16" ht="20.100000000000001" customHeight="1" x14ac:dyDescent="0.25">
      <c r="A8" s="8" t="s">
        <v>172</v>
      </c>
      <c r="B8" s="19">
        <v>17488.419999999998</v>
      </c>
      <c r="C8" s="140">
        <v>22942.29</v>
      </c>
      <c r="D8" s="247">
        <f t="shared" ref="D8:D32" si="2">B8/$B$33</f>
        <v>9.5480492894195482E-2</v>
      </c>
      <c r="E8" s="215">
        <f t="shared" ref="E8:E32" si="3">C8/$C$33</f>
        <v>0.12842719151385881</v>
      </c>
      <c r="F8" s="52">
        <f t="shared" ref="F8:F33" si="4">(C8-B8)/B8</f>
        <v>0.31185607390490411</v>
      </c>
      <c r="H8" s="19">
        <v>4373.4539999999997</v>
      </c>
      <c r="I8" s="140">
        <v>5402.027</v>
      </c>
      <c r="J8" s="247">
        <f t="shared" ref="J8:J32" si="5">H8/$H$33</f>
        <v>9.2480318412228896E-2</v>
      </c>
      <c r="K8" s="215">
        <f t="shared" ref="K8:K32" si="6">I8/$I$33</f>
        <v>0.12006213595650973</v>
      </c>
      <c r="L8" s="52">
        <f t="shared" ref="L8:L33" si="7">(I8-H8)/H8</f>
        <v>0.23518550783888442</v>
      </c>
      <c r="N8" s="27">
        <f t="shared" si="0"/>
        <v>2.5007713675677961</v>
      </c>
      <c r="O8" s="152">
        <f t="shared" si="1"/>
        <v>2.3546154285383021</v>
      </c>
      <c r="P8" s="52">
        <f t="shared" ref="P8:P71" si="8">(O8-N8)/N8</f>
        <v>-5.8444342783579829E-2</v>
      </c>
    </row>
    <row r="9" spans="1:16" ht="20.100000000000001" customHeight="1" x14ac:dyDescent="0.25">
      <c r="A9" s="8" t="s">
        <v>165</v>
      </c>
      <c r="B9" s="19">
        <v>17259.999999999996</v>
      </c>
      <c r="C9" s="140">
        <v>16415.150000000001</v>
      </c>
      <c r="D9" s="247">
        <f t="shared" si="2"/>
        <v>9.4233401722614948E-2</v>
      </c>
      <c r="E9" s="215">
        <f t="shared" si="3"/>
        <v>9.1889328082711871E-2</v>
      </c>
      <c r="F9" s="52">
        <f t="shared" si="4"/>
        <v>-4.8948435689455103E-2</v>
      </c>
      <c r="H9" s="19">
        <v>4624.2480000000005</v>
      </c>
      <c r="I9" s="140">
        <v>4211.7910000000002</v>
      </c>
      <c r="J9" s="247">
        <f t="shared" si="5"/>
        <v>9.7783565908573122E-2</v>
      </c>
      <c r="K9" s="215">
        <f t="shared" si="6"/>
        <v>9.3608681271382777E-2</v>
      </c>
      <c r="L9" s="52">
        <f t="shared" si="7"/>
        <v>-8.9194394418292508E-2</v>
      </c>
      <c r="N9" s="27">
        <f t="shared" si="0"/>
        <v>2.6791703360370804</v>
      </c>
      <c r="O9" s="152">
        <f t="shared" si="1"/>
        <v>2.5657950125341529</v>
      </c>
      <c r="P9" s="52">
        <f t="shared" si="8"/>
        <v>-4.231732562052315E-2</v>
      </c>
    </row>
    <row r="10" spans="1:16" ht="20.100000000000001" customHeight="1" x14ac:dyDescent="0.25">
      <c r="A10" s="8" t="s">
        <v>167</v>
      </c>
      <c r="B10" s="19">
        <v>17291.770000000004</v>
      </c>
      <c r="C10" s="140">
        <v>15142.160000000002</v>
      </c>
      <c r="D10" s="247">
        <f t="shared" si="2"/>
        <v>9.4406854513618896E-2</v>
      </c>
      <c r="E10" s="215">
        <f t="shared" si="3"/>
        <v>8.4763338021334941E-2</v>
      </c>
      <c r="F10" s="52">
        <f t="shared" si="4"/>
        <v>-0.12431405229192859</v>
      </c>
      <c r="H10" s="19">
        <v>4430.0250000000005</v>
      </c>
      <c r="I10" s="140">
        <v>3860.84</v>
      </c>
      <c r="J10" s="247">
        <f t="shared" si="5"/>
        <v>9.3676559207924545E-2</v>
      </c>
      <c r="K10" s="215">
        <f t="shared" si="6"/>
        <v>8.5808659783879471E-2</v>
      </c>
      <c r="L10" s="52">
        <f t="shared" si="7"/>
        <v>-0.12848347356956233</v>
      </c>
      <c r="N10" s="27">
        <f t="shared" si="0"/>
        <v>2.5619268588467223</v>
      </c>
      <c r="O10" s="152">
        <f t="shared" si="1"/>
        <v>2.5497287044913008</v>
      </c>
      <c r="P10" s="52">
        <f t="shared" si="8"/>
        <v>-4.7613202981573845E-3</v>
      </c>
    </row>
    <row r="11" spans="1:16" ht="20.100000000000001" customHeight="1" x14ac:dyDescent="0.25">
      <c r="A11" s="8" t="s">
        <v>177</v>
      </c>
      <c r="B11" s="19">
        <v>13576.92</v>
      </c>
      <c r="C11" s="140">
        <v>13320.810000000001</v>
      </c>
      <c r="D11" s="247">
        <f t="shared" si="2"/>
        <v>7.4125107561750031E-2</v>
      </c>
      <c r="E11" s="215">
        <f t="shared" si="3"/>
        <v>7.4567718261329866E-2</v>
      </c>
      <c r="F11" s="52">
        <f t="shared" si="4"/>
        <v>-1.8863630337366558E-2</v>
      </c>
      <c r="H11" s="19">
        <v>3074.0499999999997</v>
      </c>
      <c r="I11" s="140">
        <v>3019.855</v>
      </c>
      <c r="J11" s="247">
        <f t="shared" si="5"/>
        <v>6.50033412527289E-2</v>
      </c>
      <c r="K11" s="215">
        <f t="shared" si="6"/>
        <v>6.7117443429835819E-2</v>
      </c>
      <c r="L11" s="52">
        <f t="shared" si="7"/>
        <v>-1.7629836860168089E-2</v>
      </c>
      <c r="N11" s="27">
        <f t="shared" si="0"/>
        <v>2.264173317659675</v>
      </c>
      <c r="O11" s="152">
        <f t="shared" si="1"/>
        <v>2.2670205490506956</v>
      </c>
      <c r="P11" s="52">
        <f t="shared" si="8"/>
        <v>1.2575147709821099E-3</v>
      </c>
    </row>
    <row r="12" spans="1:16" ht="20.100000000000001" customHeight="1" x14ac:dyDescent="0.25">
      <c r="A12" s="8" t="s">
        <v>170</v>
      </c>
      <c r="B12" s="19">
        <v>9705.02</v>
      </c>
      <c r="C12" s="140">
        <v>9432.3700000000008</v>
      </c>
      <c r="D12" s="247">
        <f t="shared" si="2"/>
        <v>5.2985924008459605E-2</v>
      </c>
      <c r="E12" s="215">
        <f t="shared" si="3"/>
        <v>5.2800866365980748E-2</v>
      </c>
      <c r="F12" s="52">
        <f t="shared" si="4"/>
        <v>-2.8093708204619837E-2</v>
      </c>
      <c r="H12" s="19">
        <v>3204.1779999999999</v>
      </c>
      <c r="I12" s="140">
        <v>2773.7710000000006</v>
      </c>
      <c r="J12" s="247">
        <f t="shared" si="5"/>
        <v>6.7755005926541989E-2</v>
      </c>
      <c r="K12" s="215">
        <f t="shared" si="6"/>
        <v>6.1648131509565579E-2</v>
      </c>
      <c r="L12" s="52">
        <f t="shared" si="7"/>
        <v>-0.13432680706252875</v>
      </c>
      <c r="N12" s="27">
        <f t="shared" si="0"/>
        <v>3.3015676423129472</v>
      </c>
      <c r="O12" s="152">
        <f t="shared" si="1"/>
        <v>2.9406935902641651</v>
      </c>
      <c r="P12" s="52">
        <f t="shared" si="8"/>
        <v>-0.10930384930595215</v>
      </c>
    </row>
    <row r="13" spans="1:16" ht="20.100000000000001" customHeight="1" x14ac:dyDescent="0.25">
      <c r="A13" s="8" t="s">
        <v>179</v>
      </c>
      <c r="B13" s="19">
        <v>12102.280000000002</v>
      </c>
      <c r="C13" s="140">
        <v>11489.95</v>
      </c>
      <c r="D13" s="247">
        <f t="shared" si="2"/>
        <v>6.6074102723034114E-2</v>
      </c>
      <c r="E13" s="215">
        <f t="shared" si="3"/>
        <v>6.4318863074900631E-2</v>
      </c>
      <c r="F13" s="52">
        <f t="shared" si="4"/>
        <v>-5.0596251284881988E-2</v>
      </c>
      <c r="H13" s="19">
        <v>2437.54</v>
      </c>
      <c r="I13" s="140">
        <v>2297.9829999999997</v>
      </c>
      <c r="J13" s="247">
        <f t="shared" si="5"/>
        <v>5.1543808473244364E-2</v>
      </c>
      <c r="K13" s="215">
        <f t="shared" si="6"/>
        <v>5.1073559493824826E-2</v>
      </c>
      <c r="L13" s="52">
        <f t="shared" si="7"/>
        <v>-5.7253214306226874E-2</v>
      </c>
      <c r="N13" s="27">
        <f t="shared" si="0"/>
        <v>2.0141163483244475</v>
      </c>
      <c r="O13" s="152">
        <f t="shared" si="1"/>
        <v>1.9999939077193543</v>
      </c>
      <c r="P13" s="52">
        <f t="shared" si="8"/>
        <v>-7.0117302889884138E-3</v>
      </c>
    </row>
    <row r="14" spans="1:16" ht="20.100000000000001" customHeight="1" x14ac:dyDescent="0.25">
      <c r="A14" s="8" t="s">
        <v>171</v>
      </c>
      <c r="B14" s="19">
        <v>7662.6500000000005</v>
      </c>
      <c r="C14" s="140">
        <v>7856.0599999999995</v>
      </c>
      <c r="D14" s="247">
        <f t="shared" si="2"/>
        <v>4.1835317248539727E-2</v>
      </c>
      <c r="E14" s="215">
        <f t="shared" si="3"/>
        <v>4.3976940495668283E-2</v>
      </c>
      <c r="F14" s="52">
        <f t="shared" si="4"/>
        <v>2.5240615191872123E-2</v>
      </c>
      <c r="H14" s="19">
        <v>2122.0810000000001</v>
      </c>
      <c r="I14" s="140">
        <v>2132.8670000000002</v>
      </c>
      <c r="J14" s="247">
        <f t="shared" si="5"/>
        <v>4.4873165826493464E-2</v>
      </c>
      <c r="K14" s="215">
        <f t="shared" si="6"/>
        <v>4.7403792637680832E-2</v>
      </c>
      <c r="L14" s="52">
        <f t="shared" si="7"/>
        <v>5.0827466058081935E-3</v>
      </c>
      <c r="N14" s="27">
        <f t="shared" si="0"/>
        <v>2.7693826548256806</v>
      </c>
      <c r="O14" s="152">
        <f t="shared" si="1"/>
        <v>2.7149321670150184</v>
      </c>
      <c r="P14" s="52">
        <f t="shared" si="8"/>
        <v>-1.9661597762873833E-2</v>
      </c>
    </row>
    <row r="15" spans="1:16" ht="20.100000000000001" customHeight="1" x14ac:dyDescent="0.25">
      <c r="A15" s="8" t="s">
        <v>174</v>
      </c>
      <c r="B15" s="19">
        <v>4245.7999999999993</v>
      </c>
      <c r="C15" s="140">
        <v>4526.4999999999991</v>
      </c>
      <c r="D15" s="247">
        <f t="shared" si="2"/>
        <v>2.3180543281221239E-2</v>
      </c>
      <c r="E15" s="215">
        <f t="shared" si="3"/>
        <v>2.5338607540375514E-2</v>
      </c>
      <c r="F15" s="52">
        <f t="shared" si="4"/>
        <v>6.6112393424089658E-2</v>
      </c>
      <c r="H15" s="19">
        <v>1544.867</v>
      </c>
      <c r="I15" s="140">
        <v>1657.7309999999998</v>
      </c>
      <c r="J15" s="247">
        <f t="shared" si="5"/>
        <v>3.2667496231707213E-2</v>
      </c>
      <c r="K15" s="215">
        <f t="shared" si="6"/>
        <v>3.6843711573696467E-2</v>
      </c>
      <c r="L15" s="52">
        <f t="shared" si="7"/>
        <v>7.3057421771582795E-2</v>
      </c>
      <c r="N15" s="27">
        <f t="shared" si="0"/>
        <v>3.6385769466296107</v>
      </c>
      <c r="O15" s="152">
        <f t="shared" si="1"/>
        <v>3.6622799072130787</v>
      </c>
      <c r="P15" s="52">
        <f t="shared" si="8"/>
        <v>6.5143491346043633E-3</v>
      </c>
    </row>
    <row r="16" spans="1:16" ht="20.100000000000001" customHeight="1" x14ac:dyDescent="0.25">
      <c r="A16" s="8" t="s">
        <v>181</v>
      </c>
      <c r="B16" s="19">
        <v>5789.9000000000005</v>
      </c>
      <c r="C16" s="140">
        <v>5022.3500000000004</v>
      </c>
      <c r="D16" s="247">
        <f t="shared" si="2"/>
        <v>3.1610774776000487E-2</v>
      </c>
      <c r="E16" s="215">
        <f t="shared" si="3"/>
        <v>2.8114294837160058E-2</v>
      </c>
      <c r="F16" s="52">
        <f t="shared" si="4"/>
        <v>-0.13256705642584501</v>
      </c>
      <c r="H16" s="19">
        <v>1304.8549999999998</v>
      </c>
      <c r="I16" s="140">
        <v>1228.5880000000002</v>
      </c>
      <c r="J16" s="247">
        <f t="shared" si="5"/>
        <v>2.7592243083336177E-2</v>
      </c>
      <c r="K16" s="215">
        <f t="shared" si="6"/>
        <v>2.7305842693962173E-2</v>
      </c>
      <c r="L16" s="52">
        <f t="shared" si="7"/>
        <v>-5.8448639887190235E-2</v>
      </c>
      <c r="N16" s="27">
        <f t="shared" si="0"/>
        <v>2.2536745021502957</v>
      </c>
      <c r="O16" s="152">
        <f t="shared" si="1"/>
        <v>2.4462413013828193</v>
      </c>
      <c r="P16" s="52">
        <f t="shared" si="8"/>
        <v>8.5445701696846635E-2</v>
      </c>
    </row>
    <row r="17" spans="1:16" ht="20.100000000000001" customHeight="1" x14ac:dyDescent="0.25">
      <c r="A17" s="8" t="s">
        <v>168</v>
      </c>
      <c r="B17" s="19">
        <v>7516.2199999999993</v>
      </c>
      <c r="C17" s="140">
        <v>4665.1399999999994</v>
      </c>
      <c r="D17" s="247">
        <f t="shared" si="2"/>
        <v>4.1035862033346061E-2</v>
      </c>
      <c r="E17" s="215">
        <f t="shared" si="3"/>
        <v>2.611469161182093E-2</v>
      </c>
      <c r="F17" s="52">
        <f t="shared" si="4"/>
        <v>-0.37932364938759111</v>
      </c>
      <c r="H17" s="19">
        <v>1740.8969999999999</v>
      </c>
      <c r="I17" s="140">
        <v>1214.92</v>
      </c>
      <c r="J17" s="247">
        <f t="shared" si="5"/>
        <v>3.6812713448659586E-2</v>
      </c>
      <c r="K17" s="215">
        <f t="shared" si="6"/>
        <v>2.7002066116345366E-2</v>
      </c>
      <c r="L17" s="52">
        <f t="shared" si="7"/>
        <v>-0.30212987902213623</v>
      </c>
      <c r="N17" s="27">
        <f t="shared" si="0"/>
        <v>2.3161868598843567</v>
      </c>
      <c r="O17" s="152">
        <f t="shared" si="1"/>
        <v>2.6042519624277087</v>
      </c>
      <c r="P17" s="52">
        <f t="shared" si="8"/>
        <v>0.12437040703949709</v>
      </c>
    </row>
    <row r="18" spans="1:16" ht="20.100000000000001" customHeight="1" x14ac:dyDescent="0.25">
      <c r="A18" s="8" t="s">
        <v>164</v>
      </c>
      <c r="B18" s="19">
        <v>5611.83</v>
      </c>
      <c r="C18" s="140">
        <v>5815.6200000000017</v>
      </c>
      <c r="D18" s="247">
        <f t="shared" si="2"/>
        <v>3.0638576523118327E-2</v>
      </c>
      <c r="E18" s="215">
        <f t="shared" si="3"/>
        <v>3.255489070671793E-2</v>
      </c>
      <c r="F18" s="52">
        <f t="shared" si="4"/>
        <v>3.631435734867268E-2</v>
      </c>
      <c r="H18" s="19">
        <v>1123.5930000000001</v>
      </c>
      <c r="I18" s="140">
        <v>1064.7340000000002</v>
      </c>
      <c r="J18" s="247">
        <f t="shared" si="5"/>
        <v>2.3759307496032087E-2</v>
      </c>
      <c r="K18" s="215">
        <f t="shared" si="6"/>
        <v>2.3664124275113479E-2</v>
      </c>
      <c r="L18" s="52">
        <f t="shared" si="7"/>
        <v>-5.238462681771773E-2</v>
      </c>
      <c r="N18" s="27">
        <f t="shared" si="0"/>
        <v>2.0021864525475648</v>
      </c>
      <c r="O18" s="152">
        <f t="shared" si="1"/>
        <v>1.8308176944160723</v>
      </c>
      <c r="P18" s="52">
        <f t="shared" si="8"/>
        <v>-8.5590808944613683E-2</v>
      </c>
    </row>
    <row r="19" spans="1:16" ht="20.100000000000001" customHeight="1" x14ac:dyDescent="0.25">
      <c r="A19" s="8" t="s">
        <v>169</v>
      </c>
      <c r="B19" s="19">
        <v>2983.91</v>
      </c>
      <c r="C19" s="140">
        <v>4769.79</v>
      </c>
      <c r="D19" s="247">
        <f t="shared" si="2"/>
        <v>1.6291077041374741E-2</v>
      </c>
      <c r="E19" s="215">
        <f t="shared" si="3"/>
        <v>2.6700505215952228E-2</v>
      </c>
      <c r="F19" s="52">
        <f t="shared" si="4"/>
        <v>0.59850330606486124</v>
      </c>
      <c r="H19" s="19">
        <v>887.22500000000002</v>
      </c>
      <c r="I19" s="140">
        <v>1061.3220000000001</v>
      </c>
      <c r="J19" s="247">
        <f t="shared" si="5"/>
        <v>1.8761109755193444E-2</v>
      </c>
      <c r="K19" s="215">
        <f t="shared" si="6"/>
        <v>2.3588291257639924E-2</v>
      </c>
      <c r="L19" s="52">
        <f t="shared" si="7"/>
        <v>0.19622643636056253</v>
      </c>
      <c r="N19" s="27">
        <f t="shared" si="0"/>
        <v>2.9733638078896485</v>
      </c>
      <c r="O19" s="152">
        <f t="shared" si="1"/>
        <v>2.2250916707024841</v>
      </c>
      <c r="P19" s="52">
        <f t="shared" si="8"/>
        <v>-0.251658453365736</v>
      </c>
    </row>
    <row r="20" spans="1:16" ht="20.100000000000001" customHeight="1" x14ac:dyDescent="0.25">
      <c r="A20" s="8" t="s">
        <v>173</v>
      </c>
      <c r="B20" s="19">
        <v>2889.31</v>
      </c>
      <c r="C20" s="140">
        <v>3769.8799999999997</v>
      </c>
      <c r="D20" s="247">
        <f t="shared" si="2"/>
        <v>1.5774595013393317E-2</v>
      </c>
      <c r="E20" s="215">
        <f t="shared" si="3"/>
        <v>2.110317238358795E-2</v>
      </c>
      <c r="F20" s="52">
        <f t="shared" si="4"/>
        <v>0.30476826647192573</v>
      </c>
      <c r="H20" s="19">
        <v>793.35800000000006</v>
      </c>
      <c r="I20" s="140">
        <v>1016.5840000000001</v>
      </c>
      <c r="J20" s="247">
        <f t="shared" si="5"/>
        <v>1.677621405298629E-2</v>
      </c>
      <c r="K20" s="215">
        <f t="shared" si="6"/>
        <v>2.2593971932982286E-2</v>
      </c>
      <c r="L20" s="52">
        <f t="shared" si="7"/>
        <v>0.2813685624900738</v>
      </c>
      <c r="N20" s="27">
        <f t="shared" si="0"/>
        <v>2.745838971934476</v>
      </c>
      <c r="O20" s="152">
        <f t="shared" si="1"/>
        <v>2.6965951170859555</v>
      </c>
      <c r="P20" s="52">
        <f t="shared" si="8"/>
        <v>-1.7933992252221434E-2</v>
      </c>
    </row>
    <row r="21" spans="1:16" ht="20.100000000000001" customHeight="1" x14ac:dyDescent="0.25">
      <c r="A21" s="8" t="s">
        <v>176</v>
      </c>
      <c r="B21" s="19">
        <v>10043.33</v>
      </c>
      <c r="C21" s="140">
        <v>4010.4300000000003</v>
      </c>
      <c r="D21" s="247">
        <f t="shared" si="2"/>
        <v>5.483297511719528E-2</v>
      </c>
      <c r="E21" s="215">
        <f t="shared" si="3"/>
        <v>2.2449731986777466E-2</v>
      </c>
      <c r="F21" s="52">
        <f t="shared" si="4"/>
        <v>-0.60068722226592175</v>
      </c>
      <c r="H21" s="19">
        <v>2093.1379999999999</v>
      </c>
      <c r="I21" s="140">
        <v>966.78700000000003</v>
      </c>
      <c r="J21" s="247">
        <f t="shared" si="5"/>
        <v>4.4261142044877112E-2</v>
      </c>
      <c r="K21" s="215">
        <f t="shared" si="6"/>
        <v>2.1487214379895949E-2</v>
      </c>
      <c r="L21" s="52">
        <f t="shared" si="7"/>
        <v>-0.53811597706410186</v>
      </c>
      <c r="N21" s="27">
        <f t="shared" si="0"/>
        <v>2.0841075619341392</v>
      </c>
      <c r="O21" s="152">
        <f t="shared" si="1"/>
        <v>2.410681647603873</v>
      </c>
      <c r="P21" s="52">
        <f t="shared" si="8"/>
        <v>0.15669732773612677</v>
      </c>
    </row>
    <row r="22" spans="1:16" ht="20.100000000000001" customHeight="1" x14ac:dyDescent="0.25">
      <c r="A22" s="8" t="s">
        <v>203</v>
      </c>
      <c r="B22" s="19">
        <v>1384.24</v>
      </c>
      <c r="C22" s="140">
        <v>2197.3199999999997</v>
      </c>
      <c r="D22" s="247">
        <f t="shared" si="2"/>
        <v>7.5574533024630672E-3</v>
      </c>
      <c r="E22" s="215">
        <f t="shared" si="3"/>
        <v>1.2300238400666725E-2</v>
      </c>
      <c r="F22" s="52">
        <f t="shared" si="4"/>
        <v>0.5873836906894756</v>
      </c>
      <c r="H22" s="19">
        <v>386.76399999999995</v>
      </c>
      <c r="I22" s="140">
        <v>621.68299999999999</v>
      </c>
      <c r="J22" s="247">
        <f t="shared" si="5"/>
        <v>8.1784461138466984E-3</v>
      </c>
      <c r="K22" s="215">
        <f t="shared" si="6"/>
        <v>1.381714472509131E-2</v>
      </c>
      <c r="L22" s="52">
        <f t="shared" si="7"/>
        <v>0.60739624163572636</v>
      </c>
      <c r="N22" s="27">
        <f t="shared" si="0"/>
        <v>2.7940530543836322</v>
      </c>
      <c r="O22" s="152">
        <f t="shared" si="1"/>
        <v>2.8292783936795733</v>
      </c>
      <c r="P22" s="52">
        <f t="shared" si="8"/>
        <v>1.2607254984179923E-2</v>
      </c>
    </row>
    <row r="23" spans="1:16" ht="20.100000000000001" customHeight="1" x14ac:dyDescent="0.25">
      <c r="A23" s="8" t="s">
        <v>183</v>
      </c>
      <c r="B23" s="19">
        <v>780.58</v>
      </c>
      <c r="C23" s="140">
        <v>1446.7</v>
      </c>
      <c r="D23" s="247">
        <f t="shared" si="2"/>
        <v>4.2616864841621555E-3</v>
      </c>
      <c r="E23" s="215">
        <f t="shared" si="3"/>
        <v>8.0983902637051294E-3</v>
      </c>
      <c r="F23" s="52">
        <f t="shared" si="4"/>
        <v>0.85336544620666677</v>
      </c>
      <c r="H23" s="19">
        <v>403.60599999999999</v>
      </c>
      <c r="I23" s="140">
        <v>571.05599999999993</v>
      </c>
      <c r="J23" s="247">
        <f t="shared" si="5"/>
        <v>8.534584196629497E-3</v>
      </c>
      <c r="K23" s="215">
        <f t="shared" si="6"/>
        <v>1.2691940101517562E-2</v>
      </c>
      <c r="L23" s="52">
        <f t="shared" si="7"/>
        <v>0.41488481340713451</v>
      </c>
      <c r="N23" s="27">
        <f t="shared" si="0"/>
        <v>5.1705910989264394</v>
      </c>
      <c r="O23" s="152">
        <f t="shared" si="1"/>
        <v>3.9473007534388604</v>
      </c>
      <c r="P23" s="52">
        <f t="shared" si="8"/>
        <v>-0.23658617014630465</v>
      </c>
    </row>
    <row r="24" spans="1:16" ht="20.100000000000001" customHeight="1" x14ac:dyDescent="0.25">
      <c r="A24" s="8" t="s">
        <v>207</v>
      </c>
      <c r="B24" s="19">
        <v>2186.3399999999997</v>
      </c>
      <c r="C24" s="140">
        <v>2664.36</v>
      </c>
      <c r="D24" s="247">
        <f t="shared" si="2"/>
        <v>1.1936631258529663E-2</v>
      </c>
      <c r="E24" s="215">
        <f t="shared" si="3"/>
        <v>1.4914652023920231E-2</v>
      </c>
      <c r="F24" s="52">
        <f t="shared" si="4"/>
        <v>0.21863936990587032</v>
      </c>
      <c r="H24" s="19">
        <v>495.84300000000002</v>
      </c>
      <c r="I24" s="140">
        <v>528.85700000000008</v>
      </c>
      <c r="J24" s="247">
        <f t="shared" si="5"/>
        <v>1.0485012194589178E-2</v>
      </c>
      <c r="K24" s="215">
        <f t="shared" si="6"/>
        <v>1.1754051032242504E-2</v>
      </c>
      <c r="L24" s="52">
        <f t="shared" si="7"/>
        <v>6.6581559082209626E-2</v>
      </c>
      <c r="N24" s="27">
        <f t="shared" si="0"/>
        <v>2.2679134992727574</v>
      </c>
      <c r="O24" s="152">
        <f t="shared" si="1"/>
        <v>1.9849307150685345</v>
      </c>
      <c r="P24" s="52">
        <f t="shared" si="8"/>
        <v>-0.12477670964742081</v>
      </c>
    </row>
    <row r="25" spans="1:16" ht="20.100000000000001" customHeight="1" x14ac:dyDescent="0.25">
      <c r="A25" s="8" t="s">
        <v>187</v>
      </c>
      <c r="B25" s="19">
        <v>1527.13</v>
      </c>
      <c r="C25" s="140">
        <v>1787.06</v>
      </c>
      <c r="D25" s="247">
        <f t="shared" si="2"/>
        <v>8.3375813889140799E-3</v>
      </c>
      <c r="E25" s="215">
        <f t="shared" si="3"/>
        <v>1.0003669941699652E-2</v>
      </c>
      <c r="F25" s="52">
        <f t="shared" ref="F25:F27" si="9">(C25-B25)/B25</f>
        <v>0.17020816826334353</v>
      </c>
      <c r="H25" s="19">
        <v>357.88800000000003</v>
      </c>
      <c r="I25" s="140">
        <v>411.55099999999999</v>
      </c>
      <c r="J25" s="247">
        <f t="shared" si="5"/>
        <v>7.5678391028957395E-3</v>
      </c>
      <c r="K25" s="215">
        <f t="shared" si="6"/>
        <v>9.1468798869456837E-3</v>
      </c>
      <c r="L25" s="52">
        <f t="shared" ref="L25:L29" si="10">(I25-H25)/H25</f>
        <v>0.14994355776108712</v>
      </c>
      <c r="N25" s="27">
        <f t="shared" si="0"/>
        <v>2.3435332944804963</v>
      </c>
      <c r="O25" s="152">
        <f t="shared" si="1"/>
        <v>2.3029500968070464</v>
      </c>
      <c r="P25" s="52">
        <f t="shared" ref="P25:P29" si="11">(O25-N25)/N25</f>
        <v>-1.7317098830655259E-2</v>
      </c>
    </row>
    <row r="26" spans="1:16" ht="20.100000000000001" customHeight="1" x14ac:dyDescent="0.25">
      <c r="A26" s="8" t="s">
        <v>175</v>
      </c>
      <c r="B26" s="19">
        <v>2595.6</v>
      </c>
      <c r="C26" s="140">
        <v>1433.84</v>
      </c>
      <c r="D26" s="247">
        <f t="shared" si="2"/>
        <v>1.4171043888251415E-2</v>
      </c>
      <c r="E26" s="215">
        <f t="shared" si="3"/>
        <v>8.0264020845447984E-3</v>
      </c>
      <c r="F26" s="52">
        <f t="shared" si="9"/>
        <v>-0.44758822622900296</v>
      </c>
      <c r="H26" s="19">
        <v>573.51600000000008</v>
      </c>
      <c r="I26" s="140">
        <v>394.80099999999999</v>
      </c>
      <c r="J26" s="247">
        <f t="shared" si="5"/>
        <v>1.2127472312389219E-2</v>
      </c>
      <c r="K26" s="215">
        <f t="shared" si="6"/>
        <v>8.7746046692780306E-3</v>
      </c>
      <c r="L26" s="52">
        <f t="shared" si="10"/>
        <v>-0.31161292797411067</v>
      </c>
      <c r="N26" s="27">
        <f t="shared" si="0"/>
        <v>2.209570041608877</v>
      </c>
      <c r="O26" s="152">
        <f t="shared" si="1"/>
        <v>2.7534522680354852</v>
      </c>
      <c r="P26" s="52">
        <f t="shared" si="11"/>
        <v>0.24614844344585046</v>
      </c>
    </row>
    <row r="27" spans="1:16" ht="20.100000000000001" customHeight="1" x14ac:dyDescent="0.25">
      <c r="A27" s="8" t="s">
        <v>180</v>
      </c>
      <c r="B27" s="19">
        <v>167.87</v>
      </c>
      <c r="C27" s="140">
        <v>219.19</v>
      </c>
      <c r="D27" s="247">
        <f t="shared" si="2"/>
        <v>9.1650991582707848E-4</v>
      </c>
      <c r="E27" s="215">
        <f t="shared" si="3"/>
        <v>1.2269898126090601E-3</v>
      </c>
      <c r="F27" s="52">
        <f t="shared" si="9"/>
        <v>0.3057127539167212</v>
      </c>
      <c r="H27" s="19">
        <v>320.73</v>
      </c>
      <c r="I27" s="140">
        <v>385.21899999999999</v>
      </c>
      <c r="J27" s="247">
        <f t="shared" si="5"/>
        <v>6.782102321038287E-3</v>
      </c>
      <c r="K27" s="215">
        <f t="shared" si="6"/>
        <v>8.561641019386005E-3</v>
      </c>
      <c r="L27" s="52">
        <f t="shared" si="10"/>
        <v>0.20106943535060634</v>
      </c>
      <c r="N27" s="27">
        <f t="shared" si="0"/>
        <v>19.105855721689402</v>
      </c>
      <c r="O27" s="152">
        <f t="shared" si="1"/>
        <v>17.574661252794378</v>
      </c>
      <c r="P27" s="52">
        <f t="shared" si="11"/>
        <v>-8.0142679354412619E-2</v>
      </c>
    </row>
    <row r="28" spans="1:16" ht="20.100000000000001" customHeight="1" x14ac:dyDescent="0.25">
      <c r="A28" s="8" t="s">
        <v>204</v>
      </c>
      <c r="B28" s="19">
        <v>1492.69</v>
      </c>
      <c r="C28" s="140">
        <v>1544.43</v>
      </c>
      <c r="D28" s="247">
        <f t="shared" si="2"/>
        <v>8.14955135673987E-3</v>
      </c>
      <c r="E28" s="215">
        <f t="shared" si="3"/>
        <v>8.6454668383038041E-3</v>
      </c>
      <c r="F28" s="52">
        <f t="shared" ref="F28:F29" si="12">(C28-B28)/B28</f>
        <v>3.4662254051410546E-2</v>
      </c>
      <c r="H28" s="19">
        <v>349.16300000000001</v>
      </c>
      <c r="I28" s="140">
        <v>375.85599999999999</v>
      </c>
      <c r="J28" s="247">
        <f t="shared" si="5"/>
        <v>7.3833417289330319E-3</v>
      </c>
      <c r="K28" s="215">
        <f t="shared" si="6"/>
        <v>8.3535447290563197E-3</v>
      </c>
      <c r="L28" s="52">
        <f t="shared" si="10"/>
        <v>7.6448535497747425E-2</v>
      </c>
      <c r="N28" s="27">
        <f t="shared" si="0"/>
        <v>2.3391528046680823</v>
      </c>
      <c r="O28" s="152">
        <f t="shared" si="1"/>
        <v>2.4336227605006377</v>
      </c>
      <c r="P28" s="52">
        <f t="shared" si="11"/>
        <v>4.0386397863375334E-2</v>
      </c>
    </row>
    <row r="29" spans="1:16" ht="20.100000000000001" customHeight="1" x14ac:dyDescent="0.25">
      <c r="A29" s="8" t="s">
        <v>188</v>
      </c>
      <c r="B29" s="19">
        <v>2348.86</v>
      </c>
      <c r="C29" s="140">
        <v>1228.5</v>
      </c>
      <c r="D29" s="247">
        <f t="shared" si="2"/>
        <v>1.2823932095607265E-2</v>
      </c>
      <c r="E29" s="215">
        <f t="shared" si="3"/>
        <v>6.8769423093673534E-3</v>
      </c>
      <c r="F29" s="52">
        <f t="shared" si="12"/>
        <v>-0.47698032236914933</v>
      </c>
      <c r="H29" s="19">
        <v>759.03599999999994</v>
      </c>
      <c r="I29" s="140">
        <v>366.96500000000003</v>
      </c>
      <c r="J29" s="247">
        <f t="shared" si="5"/>
        <v>1.6050446847353277E-2</v>
      </c>
      <c r="K29" s="215">
        <f t="shared" si="6"/>
        <v>8.1559388209797162E-3</v>
      </c>
      <c r="L29" s="52">
        <f t="shared" si="10"/>
        <v>-0.51653808251519029</v>
      </c>
      <c r="N29" s="27">
        <f t="shared" si="0"/>
        <v>3.2315080507139631</v>
      </c>
      <c r="O29" s="152">
        <f t="shared" si="1"/>
        <v>2.9870980870980874</v>
      </c>
      <c r="P29" s="52">
        <f t="shared" si="11"/>
        <v>-7.5633406997663577E-2</v>
      </c>
    </row>
    <row r="30" spans="1:16" ht="20.100000000000001" customHeight="1" x14ac:dyDescent="0.25">
      <c r="A30" s="8" t="s">
        <v>182</v>
      </c>
      <c r="B30" s="19">
        <v>2090.6</v>
      </c>
      <c r="C30" s="140">
        <v>1087.96</v>
      </c>
      <c r="D30" s="247">
        <f t="shared" si="2"/>
        <v>1.1413925239936201E-2</v>
      </c>
      <c r="E30" s="215">
        <f t="shared" si="3"/>
        <v>6.0902223483103833E-3</v>
      </c>
      <c r="F30" s="52">
        <f t="shared" ref="F30" si="13">(C30-B30)/B30</f>
        <v>-0.47959437482062561</v>
      </c>
      <c r="H30" s="19">
        <v>624.27799999999991</v>
      </c>
      <c r="I30" s="140">
        <v>347.55200000000002</v>
      </c>
      <c r="J30" s="247">
        <f t="shared" si="5"/>
        <v>1.3200876976812704E-2</v>
      </c>
      <c r="K30" s="215">
        <f t="shared" si="6"/>
        <v>7.7244774000494393E-3</v>
      </c>
      <c r="L30" s="52">
        <f t="shared" ref="L30" si="14">(I30-H30)/H30</f>
        <v>-0.4432736697432873</v>
      </c>
      <c r="N30" s="27">
        <f t="shared" si="0"/>
        <v>2.9861188175643356</v>
      </c>
      <c r="O30" s="152">
        <f t="shared" si="1"/>
        <v>3.1945292106327439</v>
      </c>
      <c r="P30" s="52">
        <f t="shared" ref="P30" si="15">(O30-N30)/N30</f>
        <v>6.9793067791723284E-2</v>
      </c>
    </row>
    <row r="31" spans="1:16" ht="20.100000000000001" customHeight="1" x14ac:dyDescent="0.25">
      <c r="A31" s="8" t="s">
        <v>200</v>
      </c>
      <c r="B31" s="19">
        <v>1098.8899999999999</v>
      </c>
      <c r="C31" s="140">
        <v>872.7700000000001</v>
      </c>
      <c r="D31" s="247">
        <f t="shared" si="2"/>
        <v>5.999544775142778E-3</v>
      </c>
      <c r="E31" s="215">
        <f t="shared" si="3"/>
        <v>4.8856238822519707E-3</v>
      </c>
      <c r="F31" s="52">
        <f t="shared" ref="F31:F32" si="16">(C31-B31)/B31</f>
        <v>-0.20577127828991054</v>
      </c>
      <c r="H31" s="19">
        <v>336.80999999999995</v>
      </c>
      <c r="I31" s="140">
        <v>322.76100000000002</v>
      </c>
      <c r="J31" s="247">
        <f t="shared" si="5"/>
        <v>7.1221272807311595E-3</v>
      </c>
      <c r="K31" s="215">
        <f t="shared" si="6"/>
        <v>7.1734878525151835E-3</v>
      </c>
      <c r="L31" s="52">
        <f t="shared" ref="L31:L32" si="17">(I31-H31)/H31</f>
        <v>-4.1711944419702274E-2</v>
      </c>
      <c r="N31" s="27">
        <f t="shared" si="0"/>
        <v>3.0650019565197608</v>
      </c>
      <c r="O31" s="152">
        <f t="shared" si="1"/>
        <v>3.6981220711069351</v>
      </c>
      <c r="P31" s="52">
        <f t="shared" ref="P31:P32" si="18">(O31-N31)/N31</f>
        <v>0.20656434272102966</v>
      </c>
    </row>
    <row r="32" spans="1:16" ht="20.100000000000001" customHeight="1" thickBot="1" x14ac:dyDescent="0.3">
      <c r="A32" s="8" t="s">
        <v>17</v>
      </c>
      <c r="B32" s="19">
        <f>B33-SUM(B7:B31)</f>
        <v>9663.9600000000501</v>
      </c>
      <c r="C32" s="140">
        <f>C33-SUM(C7:C31)</f>
        <v>11757.01999999999</v>
      </c>
      <c r="D32" s="247">
        <f t="shared" si="2"/>
        <v>5.2761751153608739E-2</v>
      </c>
      <c r="E32" s="215">
        <f t="shared" si="3"/>
        <v>6.5813877305720872E-2</v>
      </c>
      <c r="F32" s="52">
        <f t="shared" si="16"/>
        <v>0.21658409182156471</v>
      </c>
      <c r="H32" s="19">
        <f>H33-SUM(H7:H31)</f>
        <v>2616.4560000000056</v>
      </c>
      <c r="I32" s="140">
        <f>I33-SUM(I7:I31)</f>
        <v>2872.3850000000093</v>
      </c>
      <c r="J32" s="247">
        <f t="shared" si="5"/>
        <v>5.5327135941429205E-2</v>
      </c>
      <c r="K32" s="215">
        <f t="shared" si="6"/>
        <v>6.3839865737331622E-2</v>
      </c>
      <c r="L32" s="52">
        <f t="shared" si="17"/>
        <v>9.7815136199501607E-2</v>
      </c>
      <c r="N32" s="27">
        <f t="shared" si="0"/>
        <v>2.7074367029664774</v>
      </c>
      <c r="O32" s="152">
        <f t="shared" si="1"/>
        <v>2.4431233424796521</v>
      </c>
      <c r="P32" s="52">
        <f t="shared" si="18"/>
        <v>-9.7624945468613583E-2</v>
      </c>
    </row>
    <row r="33" spans="1:16" ht="26.25" customHeight="1" thickBot="1" x14ac:dyDescent="0.3">
      <c r="A33" s="12" t="s">
        <v>18</v>
      </c>
      <c r="B33" s="17">
        <v>183162.23</v>
      </c>
      <c r="C33" s="145">
        <v>178640.43999999997</v>
      </c>
      <c r="D33" s="243">
        <f>SUM(D7:D32)</f>
        <v>1.0000000000000002</v>
      </c>
      <c r="E33" s="244">
        <f>SUM(E7:E32)</f>
        <v>1.0000000000000002</v>
      </c>
      <c r="F33" s="57">
        <f t="shared" si="4"/>
        <v>-2.4687349569832366E-2</v>
      </c>
      <c r="G33" s="1"/>
      <c r="H33" s="17">
        <v>47290.646000000008</v>
      </c>
      <c r="I33" s="145">
        <v>44993.593999999997</v>
      </c>
      <c r="J33" s="243">
        <f>SUM(J7:J32)</f>
        <v>0.99999999999999967</v>
      </c>
      <c r="K33" s="244">
        <f>SUM(K7:K32)</f>
        <v>1.0000000000000004</v>
      </c>
      <c r="L33" s="57">
        <f t="shared" si="7"/>
        <v>-4.8573072992067187E-2</v>
      </c>
      <c r="N33" s="29">
        <f t="shared" si="0"/>
        <v>2.5818994450984794</v>
      </c>
      <c r="O33" s="146">
        <f t="shared" si="1"/>
        <v>2.5186678895327397</v>
      </c>
      <c r="P33" s="57">
        <f t="shared" si="8"/>
        <v>-2.4490324627389926E-2</v>
      </c>
    </row>
    <row r="35" spans="1:16" ht="15.75" thickBot="1" x14ac:dyDescent="0.3"/>
    <row r="36" spans="1:16" x14ac:dyDescent="0.25">
      <c r="A36" s="375" t="s">
        <v>2</v>
      </c>
      <c r="B36" s="363" t="s">
        <v>1</v>
      </c>
      <c r="C36" s="361"/>
      <c r="D36" s="363" t="s">
        <v>104</v>
      </c>
      <c r="E36" s="361"/>
      <c r="F36" s="130" t="s">
        <v>0</v>
      </c>
      <c r="H36" s="373" t="s">
        <v>19</v>
      </c>
      <c r="I36" s="374"/>
      <c r="J36" s="363" t="s">
        <v>104</v>
      </c>
      <c r="K36" s="364"/>
      <c r="L36" s="130" t="s">
        <v>0</v>
      </c>
      <c r="N36" s="371" t="s">
        <v>22</v>
      </c>
      <c r="O36" s="361"/>
      <c r="P36" s="130" t="s">
        <v>0</v>
      </c>
    </row>
    <row r="37" spans="1:16" x14ac:dyDescent="0.25">
      <c r="A37" s="376"/>
      <c r="B37" s="366" t="str">
        <f>B5</f>
        <v>jan-mar</v>
      </c>
      <c r="C37" s="368"/>
      <c r="D37" s="366" t="str">
        <f>B5</f>
        <v>jan-mar</v>
      </c>
      <c r="E37" s="368"/>
      <c r="F37" s="131" t="str">
        <f>F5</f>
        <v>2025/2024</v>
      </c>
      <c r="H37" s="369" t="str">
        <f>B5</f>
        <v>jan-mar</v>
      </c>
      <c r="I37" s="368"/>
      <c r="J37" s="366" t="str">
        <f>B5</f>
        <v>jan-mar</v>
      </c>
      <c r="K37" s="367"/>
      <c r="L37" s="131" t="str">
        <f>L5</f>
        <v>2025/2024</v>
      </c>
      <c r="N37" s="369" t="str">
        <f>B5</f>
        <v>jan-mar</v>
      </c>
      <c r="O37" s="367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172</v>
      </c>
      <c r="B39" s="39">
        <v>17488.419999999998</v>
      </c>
      <c r="C39" s="147">
        <v>22942.29</v>
      </c>
      <c r="D39" s="247">
        <f t="shared" ref="D39:D61" si="19">B39/$B$62</f>
        <v>0.23282863489118499</v>
      </c>
      <c r="E39" s="246">
        <f t="shared" ref="E39:E61" si="20">C39/$C$62</f>
        <v>0.30349023914601553</v>
      </c>
      <c r="F39" s="52">
        <f>(C39-B39)/B39</f>
        <v>0.31185607390490411</v>
      </c>
      <c r="H39" s="39">
        <v>4373.4539999999997</v>
      </c>
      <c r="I39" s="147">
        <v>5402.027</v>
      </c>
      <c r="J39" s="247">
        <f t="shared" ref="J39:J61" si="21">H39/$H$62</f>
        <v>0.24635692381770663</v>
      </c>
      <c r="K39" s="246">
        <f t="shared" ref="K39:K61" si="22">I39/$I$62</f>
        <v>0.30555979156423879</v>
      </c>
      <c r="L39" s="52">
        <f>(I39-H39)/H39</f>
        <v>0.23518550783888442</v>
      </c>
      <c r="N39" s="27">
        <f t="shared" ref="N39:N62" si="23">(H39/B39)*10</f>
        <v>2.5007713675677961</v>
      </c>
      <c r="O39" s="151">
        <f t="shared" ref="O39:O62" si="24">(I39/C39)*10</f>
        <v>2.3546154285383021</v>
      </c>
      <c r="P39" s="61">
        <f t="shared" si="8"/>
        <v>-5.8444342783579829E-2</v>
      </c>
    </row>
    <row r="40" spans="1:16" ht="20.100000000000001" customHeight="1" x14ac:dyDescent="0.25">
      <c r="A40" s="38" t="s">
        <v>177</v>
      </c>
      <c r="B40" s="19">
        <v>13576.92</v>
      </c>
      <c r="C40" s="140">
        <v>13320.810000000001</v>
      </c>
      <c r="D40" s="247">
        <f t="shared" si="19"/>
        <v>0.18075365010829039</v>
      </c>
      <c r="E40" s="215">
        <f t="shared" si="20"/>
        <v>0.17621326434800691</v>
      </c>
      <c r="F40" s="52">
        <f t="shared" ref="F40:F62" si="25">(C40-B40)/B40</f>
        <v>-1.8863630337366558E-2</v>
      </c>
      <c r="H40" s="19">
        <v>3074.0499999999997</v>
      </c>
      <c r="I40" s="140">
        <v>3019.855</v>
      </c>
      <c r="J40" s="247">
        <f t="shared" si="21"/>
        <v>0.17316141924936698</v>
      </c>
      <c r="K40" s="215">
        <f t="shared" si="22"/>
        <v>0.17081481902149404</v>
      </c>
      <c r="L40" s="52">
        <f t="shared" ref="L40:L62" si="26">(I40-H40)/H40</f>
        <v>-1.7629836860168089E-2</v>
      </c>
      <c r="N40" s="27">
        <f t="shared" si="23"/>
        <v>2.264173317659675</v>
      </c>
      <c r="O40" s="152">
        <f t="shared" si="24"/>
        <v>2.2670205490506956</v>
      </c>
      <c r="P40" s="52">
        <f t="shared" si="8"/>
        <v>1.2575147709821099E-3</v>
      </c>
    </row>
    <row r="41" spans="1:16" ht="20.100000000000001" customHeight="1" x14ac:dyDescent="0.25">
      <c r="A41" s="38" t="s">
        <v>179</v>
      </c>
      <c r="B41" s="19">
        <v>12102.280000000002</v>
      </c>
      <c r="C41" s="140">
        <v>11489.95</v>
      </c>
      <c r="D41" s="247">
        <f t="shared" si="19"/>
        <v>0.16112132093527554</v>
      </c>
      <c r="E41" s="215">
        <f t="shared" si="20"/>
        <v>0.15199388000394737</v>
      </c>
      <c r="F41" s="52">
        <f t="shared" si="25"/>
        <v>-5.0596251284881988E-2</v>
      </c>
      <c r="H41" s="19">
        <v>2437.54</v>
      </c>
      <c r="I41" s="140">
        <v>2297.9829999999997</v>
      </c>
      <c r="J41" s="247">
        <f t="shared" si="21"/>
        <v>0.13730677310944911</v>
      </c>
      <c r="K41" s="215">
        <f t="shared" si="22"/>
        <v>0.12998291317280794</v>
      </c>
      <c r="L41" s="52">
        <f t="shared" si="26"/>
        <v>-5.7253214306226874E-2</v>
      </c>
      <c r="N41" s="27">
        <f t="shared" si="23"/>
        <v>2.0141163483244475</v>
      </c>
      <c r="O41" s="152">
        <f t="shared" si="24"/>
        <v>1.9999939077193543</v>
      </c>
      <c r="P41" s="52">
        <f t="shared" si="8"/>
        <v>-7.0117302889884138E-3</v>
      </c>
    </row>
    <row r="42" spans="1:16" ht="20.100000000000001" customHeight="1" x14ac:dyDescent="0.25">
      <c r="A42" s="38" t="s">
        <v>171</v>
      </c>
      <c r="B42" s="19">
        <v>7662.6500000000005</v>
      </c>
      <c r="C42" s="140">
        <v>7856.0599999999995</v>
      </c>
      <c r="D42" s="247">
        <f t="shared" si="19"/>
        <v>0.10201518142570563</v>
      </c>
      <c r="E42" s="215">
        <f t="shared" si="20"/>
        <v>0.10392325823383135</v>
      </c>
      <c r="F42" s="52">
        <f t="shared" si="25"/>
        <v>2.5240615191872123E-2</v>
      </c>
      <c r="H42" s="19">
        <v>2122.0810000000001</v>
      </c>
      <c r="I42" s="140">
        <v>2132.8670000000002</v>
      </c>
      <c r="J42" s="247">
        <f t="shared" si="21"/>
        <v>0.11953694888570973</v>
      </c>
      <c r="K42" s="215">
        <f t="shared" si="22"/>
        <v>0.12064330592095215</v>
      </c>
      <c r="L42" s="52">
        <f t="shared" si="26"/>
        <v>5.0827466058081935E-3</v>
      </c>
      <c r="N42" s="27">
        <f t="shared" si="23"/>
        <v>2.7693826548256806</v>
      </c>
      <c r="O42" s="152">
        <f t="shared" si="24"/>
        <v>2.7149321670150184</v>
      </c>
      <c r="P42" s="52">
        <f t="shared" si="8"/>
        <v>-1.9661597762873833E-2</v>
      </c>
    </row>
    <row r="43" spans="1:16" ht="20.100000000000001" customHeight="1" x14ac:dyDescent="0.25">
      <c r="A43" s="38" t="s">
        <v>168</v>
      </c>
      <c r="B43" s="19">
        <v>7516.2199999999993</v>
      </c>
      <c r="C43" s="140">
        <v>4665.1399999999994</v>
      </c>
      <c r="D43" s="247">
        <f t="shared" si="19"/>
        <v>0.10006571446373214</v>
      </c>
      <c r="E43" s="215">
        <f t="shared" si="20"/>
        <v>6.1712429502444731E-2</v>
      </c>
      <c r="F43" s="52">
        <f t="shared" si="25"/>
        <v>-0.37932364938759111</v>
      </c>
      <c r="H43" s="19">
        <v>1740.8969999999999</v>
      </c>
      <c r="I43" s="140">
        <v>1214.92</v>
      </c>
      <c r="J43" s="247">
        <f t="shared" si="21"/>
        <v>9.8064831504681205E-2</v>
      </c>
      <c r="K43" s="215">
        <f t="shared" si="22"/>
        <v>6.8720630601665833E-2</v>
      </c>
      <c r="L43" s="52">
        <f t="shared" si="26"/>
        <v>-0.30212987902213623</v>
      </c>
      <c r="N43" s="27">
        <f t="shared" si="23"/>
        <v>2.3161868598843567</v>
      </c>
      <c r="O43" s="152">
        <f t="shared" si="24"/>
        <v>2.6042519624277087</v>
      </c>
      <c r="P43" s="52">
        <f t="shared" ref="P43:P50" si="27">(O43-N43)/N43</f>
        <v>0.12437040703949709</v>
      </c>
    </row>
    <row r="44" spans="1:16" ht="20.100000000000001" customHeight="1" x14ac:dyDescent="0.25">
      <c r="A44" s="38" t="s">
        <v>164</v>
      </c>
      <c r="B44" s="19">
        <v>5611.83</v>
      </c>
      <c r="C44" s="140">
        <v>5815.6200000000017</v>
      </c>
      <c r="D44" s="247">
        <f t="shared" si="19"/>
        <v>7.4711993315656811E-2</v>
      </c>
      <c r="E44" s="215">
        <f t="shared" si="20"/>
        <v>7.693146170597405E-2</v>
      </c>
      <c r="F44" s="52">
        <f t="shared" ref="F44:F55" si="28">(C44-B44)/B44</f>
        <v>3.631435734867268E-2</v>
      </c>
      <c r="H44" s="19">
        <v>1123.5930000000001</v>
      </c>
      <c r="I44" s="140">
        <v>1064.7340000000002</v>
      </c>
      <c r="J44" s="247">
        <f t="shared" si="21"/>
        <v>6.3292060486541873E-2</v>
      </c>
      <c r="K44" s="215">
        <f t="shared" si="22"/>
        <v>6.0225522588346611E-2</v>
      </c>
      <c r="L44" s="52">
        <f t="shared" ref="L44:L55" si="29">(I44-H44)/H44</f>
        <v>-5.238462681771773E-2</v>
      </c>
      <c r="N44" s="27">
        <f t="shared" si="23"/>
        <v>2.0021864525475648</v>
      </c>
      <c r="O44" s="152">
        <f t="shared" si="24"/>
        <v>1.8308176944160723</v>
      </c>
      <c r="P44" s="52">
        <f t="shared" si="27"/>
        <v>-8.5590808944613683E-2</v>
      </c>
    </row>
    <row r="45" spans="1:16" ht="20.100000000000001" customHeight="1" x14ac:dyDescent="0.25">
      <c r="A45" s="38" t="s">
        <v>173</v>
      </c>
      <c r="B45" s="19">
        <v>2889.31</v>
      </c>
      <c r="C45" s="140">
        <v>3769.8799999999997</v>
      </c>
      <c r="D45" s="247">
        <f t="shared" si="19"/>
        <v>3.8466259563611223E-2</v>
      </c>
      <c r="E45" s="215">
        <f t="shared" si="20"/>
        <v>4.9869554554134783E-2</v>
      </c>
      <c r="F45" s="52">
        <f t="shared" si="28"/>
        <v>0.30476826647192573</v>
      </c>
      <c r="H45" s="19">
        <v>793.35800000000006</v>
      </c>
      <c r="I45" s="140">
        <v>1016.5840000000001</v>
      </c>
      <c r="J45" s="247">
        <f t="shared" si="21"/>
        <v>4.4689903304383251E-2</v>
      </c>
      <c r="K45" s="215">
        <f t="shared" si="22"/>
        <v>5.7501970121130487E-2</v>
      </c>
      <c r="L45" s="52">
        <f t="shared" si="29"/>
        <v>0.2813685624900738</v>
      </c>
      <c r="N45" s="27">
        <f t="shared" si="23"/>
        <v>2.745838971934476</v>
      </c>
      <c r="O45" s="152">
        <f t="shared" si="24"/>
        <v>2.6965951170859555</v>
      </c>
      <c r="P45" s="52">
        <f t="shared" si="27"/>
        <v>-1.7933992252221434E-2</v>
      </c>
    </row>
    <row r="46" spans="1:16" ht="20.100000000000001" customHeight="1" x14ac:dyDescent="0.25">
      <c r="A46" s="38" t="s">
        <v>175</v>
      </c>
      <c r="B46" s="19">
        <v>2595.6</v>
      </c>
      <c r="C46" s="140">
        <v>1433.84</v>
      </c>
      <c r="D46" s="247">
        <f t="shared" si="19"/>
        <v>3.455600933209288E-2</v>
      </c>
      <c r="E46" s="215">
        <f t="shared" si="20"/>
        <v>1.8967437186833698E-2</v>
      </c>
      <c r="F46" s="52">
        <f t="shared" si="28"/>
        <v>-0.44758822622900296</v>
      </c>
      <c r="H46" s="19">
        <v>573.51600000000008</v>
      </c>
      <c r="I46" s="140">
        <v>394.80099999999999</v>
      </c>
      <c r="J46" s="247">
        <f t="shared" si="21"/>
        <v>3.2306190374984139E-2</v>
      </c>
      <c r="K46" s="215">
        <f t="shared" si="22"/>
        <v>2.2331489877661301E-2</v>
      </c>
      <c r="L46" s="52">
        <f t="shared" si="29"/>
        <v>-0.31161292797411067</v>
      </c>
      <c r="N46" s="27">
        <f t="shared" si="23"/>
        <v>2.209570041608877</v>
      </c>
      <c r="O46" s="152">
        <f t="shared" si="24"/>
        <v>2.7534522680354852</v>
      </c>
      <c r="P46" s="52">
        <f t="shared" si="27"/>
        <v>0.24614844344585046</v>
      </c>
    </row>
    <row r="47" spans="1:16" ht="20.100000000000001" customHeight="1" x14ac:dyDescent="0.25">
      <c r="A47" s="38" t="s">
        <v>182</v>
      </c>
      <c r="B47" s="19">
        <v>2090.6</v>
      </c>
      <c r="C47" s="140">
        <v>1087.96</v>
      </c>
      <c r="D47" s="247">
        <f t="shared" si="19"/>
        <v>2.7832791304389499E-2</v>
      </c>
      <c r="E47" s="215">
        <f t="shared" si="20"/>
        <v>1.4391991408935162E-2</v>
      </c>
      <c r="F47" s="52">
        <f t="shared" si="28"/>
        <v>-0.47959437482062561</v>
      </c>
      <c r="H47" s="19">
        <v>624.27799999999991</v>
      </c>
      <c r="I47" s="140">
        <v>347.55200000000002</v>
      </c>
      <c r="J47" s="247">
        <f t="shared" si="21"/>
        <v>3.5165616852737051E-2</v>
      </c>
      <c r="K47" s="215">
        <f t="shared" si="22"/>
        <v>1.9658901497111053E-2</v>
      </c>
      <c r="L47" s="52">
        <f t="shared" si="29"/>
        <v>-0.4432736697432873</v>
      </c>
      <c r="N47" s="27">
        <f t="shared" si="23"/>
        <v>2.9861188175643356</v>
      </c>
      <c r="O47" s="152">
        <f t="shared" si="24"/>
        <v>3.1945292106327439</v>
      </c>
      <c r="P47" s="52">
        <f t="shared" si="27"/>
        <v>6.9793067791723284E-2</v>
      </c>
    </row>
    <row r="48" spans="1:16" ht="20.100000000000001" customHeight="1" x14ac:dyDescent="0.25">
      <c r="A48" s="38" t="s">
        <v>189</v>
      </c>
      <c r="B48" s="19">
        <v>1016.3100000000001</v>
      </c>
      <c r="C48" s="140">
        <v>749.18000000000006</v>
      </c>
      <c r="D48" s="247">
        <f t="shared" si="19"/>
        <v>1.35304429974955E-2</v>
      </c>
      <c r="E48" s="215">
        <f t="shared" si="20"/>
        <v>9.9104674103331417E-3</v>
      </c>
      <c r="F48" s="52">
        <f t="shared" si="28"/>
        <v>-0.26284303017780009</v>
      </c>
      <c r="H48" s="19">
        <v>247.65900000000002</v>
      </c>
      <c r="I48" s="140">
        <v>224.21899999999999</v>
      </c>
      <c r="J48" s="247">
        <f t="shared" si="21"/>
        <v>1.3950646193093472E-2</v>
      </c>
      <c r="K48" s="215">
        <f t="shared" si="22"/>
        <v>1.2682704270960153E-2</v>
      </c>
      <c r="L48" s="52">
        <f t="shared" si="29"/>
        <v>-9.4646267650277296E-2</v>
      </c>
      <c r="N48" s="27">
        <f t="shared" si="23"/>
        <v>2.4368450571183988</v>
      </c>
      <c r="O48" s="152">
        <f t="shared" si="24"/>
        <v>2.992858859019194</v>
      </c>
      <c r="P48" s="52">
        <f t="shared" si="27"/>
        <v>0.22816953432332246</v>
      </c>
    </row>
    <row r="49" spans="1:16" ht="20.100000000000001" customHeight="1" x14ac:dyDescent="0.25">
      <c r="A49" s="38" t="s">
        <v>178</v>
      </c>
      <c r="B49" s="19">
        <v>906.05000000000007</v>
      </c>
      <c r="C49" s="140">
        <v>833.84</v>
      </c>
      <c r="D49" s="247">
        <f t="shared" si="19"/>
        <v>1.2062518205941886E-2</v>
      </c>
      <c r="E49" s="215">
        <f t="shared" si="20"/>
        <v>1.1030385415296974E-2</v>
      </c>
      <c r="F49" s="52">
        <f t="shared" si="28"/>
        <v>-7.9697588433309458E-2</v>
      </c>
      <c r="H49" s="19">
        <v>252.09200000000001</v>
      </c>
      <c r="I49" s="140">
        <v>212.18699999999998</v>
      </c>
      <c r="J49" s="247">
        <f t="shared" si="21"/>
        <v>1.4200357346631132E-2</v>
      </c>
      <c r="K49" s="215">
        <f t="shared" si="22"/>
        <v>1.2002127255684048E-2</v>
      </c>
      <c r="L49" s="52">
        <f t="shared" si="29"/>
        <v>-0.15829538422480693</v>
      </c>
      <c r="N49" s="27">
        <f t="shared" ref="N49" si="30">(H49/B49)*10</f>
        <v>2.7823188565752446</v>
      </c>
      <c r="O49" s="152">
        <f t="shared" ref="O49" si="31">(I49/C49)*10</f>
        <v>2.5446968243308064</v>
      </c>
      <c r="P49" s="52">
        <f t="shared" ref="P49" si="32">(O49-N49)/N49</f>
        <v>-8.5404313629576997E-2</v>
      </c>
    </row>
    <row r="50" spans="1:16" ht="20.100000000000001" customHeight="1" x14ac:dyDescent="0.25">
      <c r="A50" s="38" t="s">
        <v>192</v>
      </c>
      <c r="B50" s="19">
        <v>435.90999999999997</v>
      </c>
      <c r="C50" s="140">
        <v>601.89999999999986</v>
      </c>
      <c r="D50" s="247">
        <f t="shared" si="19"/>
        <v>5.8034019216954107E-3</v>
      </c>
      <c r="E50" s="215">
        <f t="shared" si="20"/>
        <v>7.9621857688132579E-3</v>
      </c>
      <c r="F50" s="52">
        <f t="shared" si="28"/>
        <v>0.38078961253469734</v>
      </c>
      <c r="H50" s="19">
        <v>106.81099999999999</v>
      </c>
      <c r="I50" s="140">
        <v>143.01</v>
      </c>
      <c r="J50" s="247">
        <f t="shared" si="21"/>
        <v>6.0166699798129952E-3</v>
      </c>
      <c r="K50" s="215">
        <f t="shared" si="22"/>
        <v>8.0892053652456362E-3</v>
      </c>
      <c r="L50" s="52">
        <f t="shared" si="29"/>
        <v>0.33890704140959266</v>
      </c>
      <c r="N50" s="27">
        <f t="shared" si="23"/>
        <v>2.4502993737239338</v>
      </c>
      <c r="O50" s="152">
        <f t="shared" si="24"/>
        <v>2.3759760757600934</v>
      </c>
      <c r="P50" s="52">
        <f t="shared" si="27"/>
        <v>-3.0332333575584604E-2</v>
      </c>
    </row>
    <row r="51" spans="1:16" ht="20.100000000000001" customHeight="1" x14ac:dyDescent="0.25">
      <c r="A51" s="38" t="s">
        <v>195</v>
      </c>
      <c r="B51" s="19">
        <v>278.21999999999997</v>
      </c>
      <c r="C51" s="140">
        <v>312.8</v>
      </c>
      <c r="D51" s="247">
        <f t="shared" si="19"/>
        <v>3.7040271676586842E-3</v>
      </c>
      <c r="E51" s="215">
        <f t="shared" si="20"/>
        <v>4.1378496568944805E-3</v>
      </c>
      <c r="F51" s="52">
        <f t="shared" si="28"/>
        <v>0.12429013011286048</v>
      </c>
      <c r="H51" s="19">
        <v>61.393000000000001</v>
      </c>
      <c r="I51" s="140">
        <v>60.021000000000001</v>
      </c>
      <c r="J51" s="247">
        <f t="shared" si="21"/>
        <v>3.4582713397558235E-3</v>
      </c>
      <c r="K51" s="215">
        <f t="shared" si="22"/>
        <v>3.3950226923110858E-3</v>
      </c>
      <c r="L51" s="52">
        <f t="shared" si="29"/>
        <v>-2.2347824670565047E-2</v>
      </c>
      <c r="N51" s="27">
        <f t="shared" ref="N51" si="33">(H51/B51)*10</f>
        <v>2.2066350370210626</v>
      </c>
      <c r="O51" s="152">
        <f t="shared" ref="O51" si="34">(I51/C51)*10</f>
        <v>1.9188299232736572</v>
      </c>
      <c r="P51" s="52">
        <f t="shared" ref="P51" si="35">(O51-N51)/N51</f>
        <v>-0.13042714763377439</v>
      </c>
    </row>
    <row r="52" spans="1:16" ht="20.100000000000001" customHeight="1" x14ac:dyDescent="0.25">
      <c r="A52" s="38" t="s">
        <v>193</v>
      </c>
      <c r="B52" s="19">
        <v>324.40000000000003</v>
      </c>
      <c r="C52" s="140">
        <v>181.02</v>
      </c>
      <c r="D52" s="247">
        <f t="shared" si="19"/>
        <v>4.3188355013603534E-3</v>
      </c>
      <c r="E52" s="215">
        <f t="shared" si="20"/>
        <v>2.3946085194726306E-3</v>
      </c>
      <c r="F52" s="52">
        <f t="shared" si="28"/>
        <v>-0.44198520345252779</v>
      </c>
      <c r="H52" s="19">
        <v>66.689000000000007</v>
      </c>
      <c r="I52" s="140">
        <v>43.695999999999991</v>
      </c>
      <c r="J52" s="247">
        <f t="shared" si="21"/>
        <v>3.7565953345980183E-3</v>
      </c>
      <c r="K52" s="215">
        <f t="shared" si="22"/>
        <v>2.4716167935093579E-3</v>
      </c>
      <c r="L52" s="52">
        <f t="shared" si="29"/>
        <v>-0.34477949886787945</v>
      </c>
      <c r="N52" s="27">
        <f t="shared" ref="N52:N53" si="36">(H52/B52)*10</f>
        <v>2.0557644882860666</v>
      </c>
      <c r="O52" s="152">
        <f t="shared" ref="O52:O53" si="37">(I52/C52)*10</f>
        <v>2.4138769196773828</v>
      </c>
      <c r="P52" s="52">
        <f t="shared" ref="P52:P53" si="38">(O52-N52)/N52</f>
        <v>0.1741991523989608</v>
      </c>
    </row>
    <row r="53" spans="1:16" ht="20.100000000000001" customHeight="1" x14ac:dyDescent="0.25">
      <c r="A53" s="38" t="s">
        <v>194</v>
      </c>
      <c r="B53" s="19">
        <v>12.83</v>
      </c>
      <c r="C53" s="140">
        <v>250.8</v>
      </c>
      <c r="D53" s="247">
        <f t="shared" si="19"/>
        <v>1.7080967781274144E-4</v>
      </c>
      <c r="E53" s="215">
        <f t="shared" si="20"/>
        <v>3.3176876405023518E-3</v>
      </c>
      <c r="F53" s="52">
        <f t="shared" si="28"/>
        <v>18.547934528448948</v>
      </c>
      <c r="H53" s="19">
        <v>2.31</v>
      </c>
      <c r="I53" s="140">
        <v>25.206999999999997</v>
      </c>
      <c r="J53" s="247">
        <f t="shared" si="21"/>
        <v>1.3012243732731668E-4</v>
      </c>
      <c r="K53" s="215">
        <f t="shared" si="22"/>
        <v>1.4258065844468691E-3</v>
      </c>
      <c r="L53" s="52">
        <f t="shared" si="29"/>
        <v>9.9121212121212121</v>
      </c>
      <c r="N53" s="27">
        <f t="shared" si="36"/>
        <v>1.8004676539360873</v>
      </c>
      <c r="O53" s="152">
        <f t="shared" si="37"/>
        <v>1.0050637958532693</v>
      </c>
      <c r="P53" s="52">
        <f t="shared" si="38"/>
        <v>-0.44177625537673398</v>
      </c>
    </row>
    <row r="54" spans="1:16" ht="20.100000000000001" customHeight="1" x14ac:dyDescent="0.25">
      <c r="A54" s="38" t="s">
        <v>198</v>
      </c>
      <c r="B54" s="19">
        <v>14.89</v>
      </c>
      <c r="C54" s="140">
        <v>86.11</v>
      </c>
      <c r="D54" s="247">
        <f t="shared" si="19"/>
        <v>1.982350820445612E-4</v>
      </c>
      <c r="E54" s="215">
        <f t="shared" si="20"/>
        <v>1.1390992134117125E-3</v>
      </c>
      <c r="F54" s="52">
        <f t="shared" si="28"/>
        <v>4.7830758898589654</v>
      </c>
      <c r="H54" s="19">
        <v>5.1080000000000005</v>
      </c>
      <c r="I54" s="140">
        <v>20.365000000000002</v>
      </c>
      <c r="J54" s="247">
        <f t="shared" si="21"/>
        <v>2.8773394366577213E-4</v>
      </c>
      <c r="K54" s="215">
        <f t="shared" si="22"/>
        <v>1.1519241120427062E-3</v>
      </c>
      <c r="L54" s="52">
        <f t="shared" si="29"/>
        <v>2.9868833202819105</v>
      </c>
      <c r="N54" s="27">
        <f t="shared" ref="N54" si="39">(H54/B54)*10</f>
        <v>3.4304902619207525</v>
      </c>
      <c r="O54" s="152">
        <f t="shared" ref="O54" si="40">(I54/C54)*10</f>
        <v>2.3649982580420397</v>
      </c>
      <c r="P54" s="52">
        <f t="shared" ref="P54" si="41">(O54-N54)/N54</f>
        <v>-0.31059467380097949</v>
      </c>
    </row>
    <row r="55" spans="1:16" ht="20.100000000000001" customHeight="1" x14ac:dyDescent="0.25">
      <c r="A55" s="38" t="s">
        <v>196</v>
      </c>
      <c r="B55" s="19">
        <v>178.64000000000001</v>
      </c>
      <c r="C55" s="140">
        <v>63.149999999999991</v>
      </c>
      <c r="D55" s="247">
        <f t="shared" si="19"/>
        <v>2.3782884524137281E-3</v>
      </c>
      <c r="E55" s="215">
        <f t="shared" si="20"/>
        <v>8.3537469895424035E-4</v>
      </c>
      <c r="F55" s="52">
        <f t="shared" si="28"/>
        <v>-0.64649574563367673</v>
      </c>
      <c r="H55" s="19">
        <v>44.180000000000007</v>
      </c>
      <c r="I55" s="140">
        <v>19.312000000000001</v>
      </c>
      <c r="J55" s="247">
        <f t="shared" si="21"/>
        <v>2.4886620264592428E-3</v>
      </c>
      <c r="K55" s="215">
        <f t="shared" si="22"/>
        <v>1.0923623104232133E-3</v>
      </c>
      <c r="L55" s="52">
        <f t="shared" si="29"/>
        <v>-0.56287913082842922</v>
      </c>
      <c r="N55" s="27">
        <f t="shared" ref="N55" si="42">(H55/B55)*10</f>
        <v>2.4731303179579043</v>
      </c>
      <c r="O55" s="152">
        <f t="shared" ref="O55" si="43">(I55/C55)*10</f>
        <v>3.0581155977830572</v>
      </c>
      <c r="P55" s="52">
        <f t="shared" ref="P55" si="44">(O55-N55)/N55</f>
        <v>0.2365363748029998</v>
      </c>
    </row>
    <row r="56" spans="1:16" ht="20.100000000000001" customHeight="1" x14ac:dyDescent="0.25">
      <c r="A56" s="38" t="s">
        <v>199</v>
      </c>
      <c r="B56" s="19">
        <v>79.850000000000009</v>
      </c>
      <c r="C56" s="140">
        <v>63.260000000000005</v>
      </c>
      <c r="D56" s="247">
        <f t="shared" si="19"/>
        <v>1.0630672465586442E-3</v>
      </c>
      <c r="E56" s="215">
        <f t="shared" si="20"/>
        <v>8.3682982511235559E-4</v>
      </c>
      <c r="F56" s="52">
        <f t="shared" ref="F56:F59" si="45">(C56-B56)/B56</f>
        <v>-0.20776455854727616</v>
      </c>
      <c r="H56" s="19">
        <v>21.285999999999998</v>
      </c>
      <c r="I56" s="140">
        <v>13.839</v>
      </c>
      <c r="J56" s="247">
        <f t="shared" si="21"/>
        <v>1.1990416454325812E-3</v>
      </c>
      <c r="K56" s="215">
        <f t="shared" si="22"/>
        <v>7.8278800817868947E-4</v>
      </c>
      <c r="L56" s="52">
        <f t="shared" ref="L56:L59" si="46">(I56-H56)/H56</f>
        <v>-0.34985436437094797</v>
      </c>
      <c r="N56" s="27">
        <f t="shared" si="23"/>
        <v>2.6657482780212893</v>
      </c>
      <c r="O56" s="152">
        <f t="shared" si="24"/>
        <v>2.1876383180524819</v>
      </c>
      <c r="P56" s="52">
        <f t="shared" ref="P56" si="47">(O56-N56)/N56</f>
        <v>-0.17935300339899127</v>
      </c>
    </row>
    <row r="57" spans="1:16" ht="20.100000000000001" customHeight="1" x14ac:dyDescent="0.25">
      <c r="A57" s="38" t="s">
        <v>191</v>
      </c>
      <c r="B57" s="19">
        <v>16.61</v>
      </c>
      <c r="C57" s="140">
        <v>34.26</v>
      </c>
      <c r="D57" s="247">
        <f t="shared" si="19"/>
        <v>2.2113396324782817E-4</v>
      </c>
      <c r="E57" s="215">
        <f t="shared" si="20"/>
        <v>4.5320565615474705E-4</v>
      </c>
      <c r="F57" s="52">
        <f t="shared" si="45"/>
        <v>1.0626128838049367</v>
      </c>
      <c r="H57" s="19">
        <v>6.6959999999999997</v>
      </c>
      <c r="I57" s="140">
        <v>12.192000000000002</v>
      </c>
      <c r="J57" s="247">
        <f t="shared" si="21"/>
        <v>3.7718607807087117E-4</v>
      </c>
      <c r="K57" s="215">
        <f t="shared" si="22"/>
        <v>6.8962724154307271E-4</v>
      </c>
      <c r="L57" s="52">
        <f t="shared" si="46"/>
        <v>0.82078853046595024</v>
      </c>
      <c r="N57" s="27">
        <f t="shared" ref="N57:N59" si="48">(H57/B57)*10</f>
        <v>4.0313064419024682</v>
      </c>
      <c r="O57" s="152">
        <f t="shared" ref="O57:O59" si="49">(I57/C57)*10</f>
        <v>3.5586690017513147</v>
      </c>
      <c r="P57" s="52">
        <f t="shared" ref="P57:P59" si="50">(O57-N57)/N57</f>
        <v>-0.1172417544938868</v>
      </c>
    </row>
    <row r="58" spans="1:16" ht="20.100000000000001" customHeight="1" x14ac:dyDescent="0.25">
      <c r="A58" s="38" t="s">
        <v>184</v>
      </c>
      <c r="B58" s="19">
        <v>157.49999999999997</v>
      </c>
      <c r="C58" s="140">
        <v>11.82</v>
      </c>
      <c r="D58" s="247">
        <f t="shared" si="19"/>
        <v>2.0968452264619464E-3</v>
      </c>
      <c r="E58" s="215">
        <f t="shared" si="20"/>
        <v>1.5635991989927352E-4</v>
      </c>
      <c r="F58" s="52">
        <f t="shared" si="45"/>
        <v>-0.92495238095238097</v>
      </c>
      <c r="H58" s="19">
        <v>28.250999999999998</v>
      </c>
      <c r="I58" s="140">
        <v>3.923</v>
      </c>
      <c r="J58" s="247">
        <f t="shared" si="21"/>
        <v>1.591380509495248E-3</v>
      </c>
      <c r="K58" s="215">
        <f t="shared" si="22"/>
        <v>2.2190023528325737E-4</v>
      </c>
      <c r="L58" s="52">
        <f t="shared" si="46"/>
        <v>-0.86113765884393467</v>
      </c>
      <c r="N58" s="27">
        <f t="shared" ref="N58" si="51">(H58/B58)*10</f>
        <v>1.793714285714286</v>
      </c>
      <c r="O58" s="152">
        <f t="shared" ref="O58" si="52">(I58/C58)*10</f>
        <v>3.3189509306260572</v>
      </c>
      <c r="P58" s="52">
        <f t="shared" ref="P58" si="53">(O58-N58)/N58</f>
        <v>0.850323073780057</v>
      </c>
    </row>
    <row r="59" spans="1:16" ht="20.100000000000001" customHeight="1" x14ac:dyDescent="0.25">
      <c r="A59" s="38" t="s">
        <v>218</v>
      </c>
      <c r="B59" s="19">
        <v>6.5</v>
      </c>
      <c r="C59" s="140">
        <v>9.8800000000000008</v>
      </c>
      <c r="D59" s="247">
        <f t="shared" si="19"/>
        <v>8.6536469663508916E-5</v>
      </c>
      <c r="E59" s="215">
        <f t="shared" si="20"/>
        <v>1.3069678583797143E-4</v>
      </c>
      <c r="F59" s="52">
        <f t="shared" si="45"/>
        <v>0.52000000000000013</v>
      </c>
      <c r="H59" s="19">
        <v>2.2080000000000002</v>
      </c>
      <c r="I59" s="140">
        <v>3.4359999999999999</v>
      </c>
      <c r="J59" s="247">
        <f t="shared" si="21"/>
        <v>1.2437677126351309E-4</v>
      </c>
      <c r="K59" s="215">
        <f t="shared" si="22"/>
        <v>1.9435360908316907E-4</v>
      </c>
      <c r="L59" s="52">
        <f t="shared" si="46"/>
        <v>0.55615942028985488</v>
      </c>
      <c r="N59" s="27">
        <f t="shared" si="48"/>
        <v>3.3969230769230774</v>
      </c>
      <c r="O59" s="152">
        <f t="shared" si="49"/>
        <v>3.4777327935222671</v>
      </c>
      <c r="P59" s="52">
        <f t="shared" si="50"/>
        <v>2.37890922959571E-2</v>
      </c>
    </row>
    <row r="60" spans="1:16" ht="20.100000000000001" customHeight="1" x14ac:dyDescent="0.25">
      <c r="A60" s="38" t="s">
        <v>190</v>
      </c>
      <c r="B60" s="19">
        <v>58.1</v>
      </c>
      <c r="C60" s="140">
        <v>6.3900000000000006</v>
      </c>
      <c r="D60" s="247">
        <f t="shared" si="19"/>
        <v>7.7350290576151822E-4</v>
      </c>
      <c r="E60" s="215">
        <f t="shared" si="20"/>
        <v>8.4529601366866138E-5</v>
      </c>
      <c r="F60" s="52">
        <f t="shared" ref="F60:F61" si="54">(C60-B60)/B60</f>
        <v>-0.89001721170395864</v>
      </c>
      <c r="H60" s="19">
        <v>15.536</v>
      </c>
      <c r="I60" s="140">
        <v>2.044</v>
      </c>
      <c r="J60" s="247">
        <f t="shared" si="21"/>
        <v>8.7514380360051588E-4</v>
      </c>
      <c r="K60" s="215">
        <f t="shared" si="22"/>
        <v>1.156166405605348E-4</v>
      </c>
      <c r="L60" s="52">
        <f t="shared" ref="L60:L61" si="55">(I60-H60)/H60</f>
        <v>-0.86843460350154478</v>
      </c>
      <c r="N60" s="27">
        <f t="shared" ref="N60:N61" si="56">(H60/B60)*10</f>
        <v>2.6740103270223754</v>
      </c>
      <c r="O60" s="152"/>
      <c r="P60" s="52">
        <f t="shared" ref="P60:P61" si="57">(O60-N60)/N60</f>
        <v>-1</v>
      </c>
    </row>
    <row r="61" spans="1:16" ht="20.100000000000001" customHeight="1" thickBot="1" x14ac:dyDescent="0.3">
      <c r="A61" s="8" t="s">
        <v>17</v>
      </c>
      <c r="B61" s="19">
        <f>B62-SUM(B39:B60)</f>
        <v>93.199999999982538</v>
      </c>
      <c r="C61" s="140">
        <f>C62-SUM(C39:C60)</f>
        <v>8.860000000015134</v>
      </c>
      <c r="D61" s="247">
        <f t="shared" si="19"/>
        <v>1.2407998419442338E-3</v>
      </c>
      <c r="E61" s="215">
        <f t="shared" si="20"/>
        <v>1.1720379782655919E-4</v>
      </c>
      <c r="F61" s="52">
        <f t="shared" si="54"/>
        <v>-0.90493562231741642</v>
      </c>
      <c r="H61" s="19">
        <f>H62-SUM(H39:H60)</f>
        <v>29.525000000005093</v>
      </c>
      <c r="I61" s="140">
        <f>I62-SUM(I39:I60)</f>
        <v>4.341999999996915</v>
      </c>
      <c r="J61" s="247">
        <f t="shared" si="21"/>
        <v>1.6631450052336308E-3</v>
      </c>
      <c r="K61" s="215">
        <f t="shared" si="22"/>
        <v>2.4560051531970911E-4</v>
      </c>
      <c r="L61" s="52">
        <f t="shared" si="55"/>
        <v>-0.85293818797642118</v>
      </c>
      <c r="N61" s="27">
        <f t="shared" si="56"/>
        <v>3.1679184549367623</v>
      </c>
      <c r="O61" s="152">
        <f t="shared" ref="O61" si="58">(I61/C61)*10</f>
        <v>4.9006772008910815</v>
      </c>
      <c r="P61" s="52">
        <f t="shared" si="57"/>
        <v>0.54697075401484996</v>
      </c>
    </row>
    <row r="62" spans="1:16" ht="26.25" customHeight="1" thickBot="1" x14ac:dyDescent="0.3">
      <c r="A62" s="12" t="s">
        <v>18</v>
      </c>
      <c r="B62" s="17">
        <v>75112.840000000011</v>
      </c>
      <c r="C62" s="145">
        <v>75594.820000000007</v>
      </c>
      <c r="D62" s="253">
        <f>SUM(D39:D61)</f>
        <v>0.99999999999999967</v>
      </c>
      <c r="E62" s="254">
        <f>SUM(E39:E61)</f>
        <v>1</v>
      </c>
      <c r="F62" s="57">
        <f t="shared" si="25"/>
        <v>6.4167457920642577E-3</v>
      </c>
      <c r="G62" s="1"/>
      <c r="H62" s="17">
        <v>17752.511000000002</v>
      </c>
      <c r="I62" s="145">
        <v>17679.116000000002</v>
      </c>
      <c r="J62" s="253">
        <f>SUM(J39:J61)</f>
        <v>1.0000000000000004</v>
      </c>
      <c r="K62" s="254">
        <f>SUM(K39:K61)</f>
        <v>0.99999999999999978</v>
      </c>
      <c r="L62" s="57">
        <f t="shared" si="26"/>
        <v>-4.1343447132634039E-3</v>
      </c>
      <c r="M62" s="1"/>
      <c r="N62" s="29">
        <f t="shared" si="23"/>
        <v>2.3634455840040132</v>
      </c>
      <c r="O62" s="146">
        <f t="shared" si="24"/>
        <v>2.3386676494500551</v>
      </c>
      <c r="P62" s="57">
        <f t="shared" si="8"/>
        <v>-1.0483818507037805E-2</v>
      </c>
    </row>
    <row r="64" spans="1:16" ht="15.75" thickBot="1" x14ac:dyDescent="0.3"/>
    <row r="65" spans="1:16" x14ac:dyDescent="0.25">
      <c r="A65" s="375" t="s">
        <v>15</v>
      </c>
      <c r="B65" s="363" t="s">
        <v>1</v>
      </c>
      <c r="C65" s="361"/>
      <c r="D65" s="363" t="s">
        <v>104</v>
      </c>
      <c r="E65" s="361"/>
      <c r="F65" s="130" t="s">
        <v>0</v>
      </c>
      <c r="H65" s="373" t="s">
        <v>19</v>
      </c>
      <c r="I65" s="374"/>
      <c r="J65" s="363" t="s">
        <v>104</v>
      </c>
      <c r="K65" s="364"/>
      <c r="L65" s="130" t="s">
        <v>0</v>
      </c>
      <c r="N65" s="371" t="s">
        <v>22</v>
      </c>
      <c r="O65" s="361"/>
      <c r="P65" s="130" t="s">
        <v>0</v>
      </c>
    </row>
    <row r="66" spans="1:16" x14ac:dyDescent="0.25">
      <c r="A66" s="376"/>
      <c r="B66" s="366" t="str">
        <f>B5</f>
        <v>jan-mar</v>
      </c>
      <c r="C66" s="368"/>
      <c r="D66" s="366" t="str">
        <f>B5</f>
        <v>jan-mar</v>
      </c>
      <c r="E66" s="368"/>
      <c r="F66" s="131" t="str">
        <f>F37</f>
        <v>2025/2024</v>
      </c>
      <c r="H66" s="369" t="str">
        <f>B5</f>
        <v>jan-mar</v>
      </c>
      <c r="I66" s="368"/>
      <c r="J66" s="366" t="str">
        <f>B5</f>
        <v>jan-mar</v>
      </c>
      <c r="K66" s="367"/>
      <c r="L66" s="131" t="str">
        <f>L37</f>
        <v>2025/2024</v>
      </c>
      <c r="N66" s="369" t="str">
        <f>B5</f>
        <v>jan-mar</v>
      </c>
      <c r="O66" s="367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166</v>
      </c>
      <c r="B68" s="39">
        <v>23658.11</v>
      </c>
      <c r="C68" s="147">
        <v>23222.789999999997</v>
      </c>
      <c r="D68" s="247">
        <f>B68/$B$96</f>
        <v>0.21895644204932577</v>
      </c>
      <c r="E68" s="246">
        <f>C68/$C$96</f>
        <v>0.22536416394990888</v>
      </c>
      <c r="F68" s="61">
        <f t="shared" ref="F68:F76" si="59">(C68-B68)/B68</f>
        <v>-1.8400455488625393E-2</v>
      </c>
      <c r="H68" s="19">
        <v>6313.0470000000005</v>
      </c>
      <c r="I68" s="147">
        <v>5885.1079999999993</v>
      </c>
      <c r="J68" s="261">
        <f>H68/$H$96</f>
        <v>0.21372530797899048</v>
      </c>
      <c r="K68" s="246">
        <f>I68/$I$96</f>
        <v>0.21545745812898198</v>
      </c>
      <c r="L68" s="61">
        <f t="shared" ref="L68:L76" si="60">(I68-H68)/H68</f>
        <v>-6.7786442901502431E-2</v>
      </c>
      <c r="N68" s="41">
        <f t="shared" ref="N68:N96" si="61">(H68/B68)*10</f>
        <v>2.6684494238973446</v>
      </c>
      <c r="O68" s="149">
        <f t="shared" ref="O68:O96" si="62">(I68/C68)*10</f>
        <v>2.5341950730295544</v>
      </c>
      <c r="P68" s="61">
        <f t="shared" si="8"/>
        <v>-5.0311746464247402E-2</v>
      </c>
    </row>
    <row r="69" spans="1:16" ht="20.100000000000001" customHeight="1" x14ac:dyDescent="0.25">
      <c r="A69" s="38" t="s">
        <v>165</v>
      </c>
      <c r="B69" s="19">
        <v>17259.999999999996</v>
      </c>
      <c r="C69" s="140">
        <v>16415.150000000001</v>
      </c>
      <c r="D69" s="247">
        <f>B69/$B$96</f>
        <v>0.15974176254026046</v>
      </c>
      <c r="E69" s="215">
        <f t="shared" ref="E69:E95" si="63">C69/$C$96</f>
        <v>0.15929983244314516</v>
      </c>
      <c r="F69" s="52">
        <f t="shared" si="59"/>
        <v>-4.8948435689455103E-2</v>
      </c>
      <c r="H69" s="19">
        <v>4624.2480000000005</v>
      </c>
      <c r="I69" s="140">
        <v>4211.7910000000002</v>
      </c>
      <c r="J69" s="262">
        <f t="shared" ref="J69:J95" si="64">H69/$H$96</f>
        <v>0.15655179313115059</v>
      </c>
      <c r="K69" s="215">
        <f t="shared" ref="K69:K96" si="65">I69/$I$96</f>
        <v>0.15419628374373473</v>
      </c>
      <c r="L69" s="52">
        <f t="shared" si="60"/>
        <v>-8.9194394418292508E-2</v>
      </c>
      <c r="N69" s="40">
        <f t="shared" si="61"/>
        <v>2.6791703360370804</v>
      </c>
      <c r="O69" s="143">
        <f t="shared" si="62"/>
        <v>2.5657950125341529</v>
      </c>
      <c r="P69" s="52">
        <f t="shared" si="8"/>
        <v>-4.231732562052315E-2</v>
      </c>
    </row>
    <row r="70" spans="1:16" ht="20.100000000000001" customHeight="1" x14ac:dyDescent="0.25">
      <c r="A70" s="38" t="s">
        <v>167</v>
      </c>
      <c r="B70" s="19">
        <v>17291.770000000004</v>
      </c>
      <c r="C70" s="140">
        <v>15142.160000000002</v>
      </c>
      <c r="D70" s="247">
        <f t="shared" ref="D70:D95" si="66">B70/$B$96</f>
        <v>0.16003579474164548</v>
      </c>
      <c r="E70" s="215">
        <f t="shared" si="63"/>
        <v>0.14694617781910585</v>
      </c>
      <c r="F70" s="52">
        <f t="shared" si="59"/>
        <v>-0.12431405229192859</v>
      </c>
      <c r="H70" s="19">
        <v>4430.0250000000005</v>
      </c>
      <c r="I70" s="140">
        <v>3860.84</v>
      </c>
      <c r="J70" s="262">
        <f t="shared" si="64"/>
        <v>0.14997646263042669</v>
      </c>
      <c r="K70" s="215">
        <f t="shared" si="65"/>
        <v>0.14134774971720127</v>
      </c>
      <c r="L70" s="52">
        <f t="shared" si="60"/>
        <v>-0.12848347356956233</v>
      </c>
      <c r="N70" s="40">
        <f t="shared" si="61"/>
        <v>2.5619268588467223</v>
      </c>
      <c r="O70" s="143">
        <f t="shared" si="62"/>
        <v>2.5497287044913008</v>
      </c>
      <c r="P70" s="52">
        <f t="shared" si="8"/>
        <v>-4.7613202981573845E-3</v>
      </c>
    </row>
    <row r="71" spans="1:16" ht="20.100000000000001" customHeight="1" x14ac:dyDescent="0.25">
      <c r="A71" s="38" t="s">
        <v>170</v>
      </c>
      <c r="B71" s="19">
        <v>9705.02</v>
      </c>
      <c r="C71" s="140">
        <v>9432.3700000000008</v>
      </c>
      <c r="D71" s="247">
        <f t="shared" si="66"/>
        <v>8.9820220178938537E-2</v>
      </c>
      <c r="E71" s="215">
        <f t="shared" si="63"/>
        <v>9.1535865376907874E-2</v>
      </c>
      <c r="F71" s="52">
        <f t="shared" si="59"/>
        <v>-2.8093708204619837E-2</v>
      </c>
      <c r="H71" s="19">
        <v>3204.1779999999999</v>
      </c>
      <c r="I71" s="140">
        <v>2773.7710000000006</v>
      </c>
      <c r="J71" s="262">
        <f t="shared" si="64"/>
        <v>0.10847597520967382</v>
      </c>
      <c r="K71" s="215">
        <f t="shared" si="65"/>
        <v>0.10154947863180841</v>
      </c>
      <c r="L71" s="52">
        <f t="shared" si="60"/>
        <v>-0.13432680706252875</v>
      </c>
      <c r="N71" s="40">
        <f t="shared" si="61"/>
        <v>3.3015676423129472</v>
      </c>
      <c r="O71" s="143">
        <f t="shared" si="62"/>
        <v>2.9406935902641651</v>
      </c>
      <c r="P71" s="52">
        <f t="shared" si="8"/>
        <v>-0.10930384930595215</v>
      </c>
    </row>
    <row r="72" spans="1:16" ht="20.100000000000001" customHeight="1" x14ac:dyDescent="0.25">
      <c r="A72" s="38" t="s">
        <v>174</v>
      </c>
      <c r="B72" s="19">
        <v>4245.7999999999993</v>
      </c>
      <c r="C72" s="140">
        <v>4526.4999999999991</v>
      </c>
      <c r="D72" s="247">
        <f t="shared" si="66"/>
        <v>3.9294992780616336E-2</v>
      </c>
      <c r="E72" s="215">
        <f t="shared" si="63"/>
        <v>4.3927146054339825E-2</v>
      </c>
      <c r="F72" s="52">
        <f t="shared" si="59"/>
        <v>6.6112393424089658E-2</v>
      </c>
      <c r="H72" s="19">
        <v>1544.867</v>
      </c>
      <c r="I72" s="140">
        <v>1657.7309999999998</v>
      </c>
      <c r="J72" s="262">
        <f t="shared" si="64"/>
        <v>5.2300763064425E-2</v>
      </c>
      <c r="K72" s="215">
        <f t="shared" si="65"/>
        <v>6.0690561247408785E-2</v>
      </c>
      <c r="L72" s="52">
        <f t="shared" si="60"/>
        <v>7.3057421771582795E-2</v>
      </c>
      <c r="N72" s="40">
        <f t="shared" si="61"/>
        <v>3.6385769466296107</v>
      </c>
      <c r="O72" s="143">
        <f t="shared" si="62"/>
        <v>3.6622799072130787</v>
      </c>
      <c r="P72" s="52">
        <f t="shared" ref="P72:P76" si="67">(O72-N72)/N72</f>
        <v>6.5143491346043633E-3</v>
      </c>
    </row>
    <row r="73" spans="1:16" ht="20.100000000000001" customHeight="1" x14ac:dyDescent="0.25">
      <c r="A73" s="38" t="s">
        <v>181</v>
      </c>
      <c r="B73" s="19">
        <v>5789.9000000000005</v>
      </c>
      <c r="C73" s="140">
        <v>5022.3500000000004</v>
      </c>
      <c r="D73" s="247">
        <f t="shared" si="66"/>
        <v>5.3585679660014734E-2</v>
      </c>
      <c r="E73" s="215">
        <f t="shared" si="63"/>
        <v>4.8739092452449728E-2</v>
      </c>
      <c r="F73" s="52">
        <f t="shared" si="59"/>
        <v>-0.13256705642584501</v>
      </c>
      <c r="H73" s="19">
        <v>1304.8549999999998</v>
      </c>
      <c r="I73" s="140">
        <v>1228.5880000000002</v>
      </c>
      <c r="J73" s="262">
        <f t="shared" si="64"/>
        <v>4.4175266989605104E-2</v>
      </c>
      <c r="K73" s="215">
        <f t="shared" si="65"/>
        <v>4.4979369548998893E-2</v>
      </c>
      <c r="L73" s="52">
        <f t="shared" si="60"/>
        <v>-5.8448639887190235E-2</v>
      </c>
      <c r="N73" s="40">
        <f t="shared" ref="N73" si="68">(H73/B73)*10</f>
        <v>2.2536745021502957</v>
      </c>
      <c r="O73" s="143">
        <f t="shared" ref="O73" si="69">(I73/C73)*10</f>
        <v>2.4462413013828193</v>
      </c>
      <c r="P73" s="52">
        <f t="shared" ref="P73" si="70">(O73-N73)/N73</f>
        <v>8.5445701696846635E-2</v>
      </c>
    </row>
    <row r="74" spans="1:16" ht="20.100000000000001" customHeight="1" x14ac:dyDescent="0.25">
      <c r="A74" s="38" t="s">
        <v>169</v>
      </c>
      <c r="B74" s="19">
        <v>2983.91</v>
      </c>
      <c r="C74" s="140">
        <v>4769.79</v>
      </c>
      <c r="D74" s="247">
        <f t="shared" si="66"/>
        <v>2.7616167013992391E-2</v>
      </c>
      <c r="E74" s="215">
        <f t="shared" si="63"/>
        <v>4.6288139175638926E-2</v>
      </c>
      <c r="F74" s="52">
        <f t="shared" si="59"/>
        <v>0.59850330606486124</v>
      </c>
      <c r="H74" s="19">
        <v>887.22500000000002</v>
      </c>
      <c r="I74" s="140">
        <v>1061.3220000000001</v>
      </c>
      <c r="J74" s="262">
        <f t="shared" si="64"/>
        <v>3.0036595066005339E-2</v>
      </c>
      <c r="K74" s="215">
        <f t="shared" si="65"/>
        <v>3.8855657428269366E-2</v>
      </c>
      <c r="L74" s="52">
        <f t="shared" si="60"/>
        <v>0.19622643636056253</v>
      </c>
      <c r="N74" s="40">
        <f t="shared" si="61"/>
        <v>2.9733638078896485</v>
      </c>
      <c r="O74" s="143">
        <f t="shared" si="62"/>
        <v>2.2250916707024841</v>
      </c>
      <c r="P74" s="52">
        <f t="shared" si="67"/>
        <v>-0.251658453365736</v>
      </c>
    </row>
    <row r="75" spans="1:16" ht="20.100000000000001" customHeight="1" x14ac:dyDescent="0.25">
      <c r="A75" s="38" t="s">
        <v>176</v>
      </c>
      <c r="B75" s="19">
        <v>10043.33</v>
      </c>
      <c r="C75" s="140">
        <v>4010.4300000000003</v>
      </c>
      <c r="D75" s="247">
        <f t="shared" si="66"/>
        <v>9.295128829510281E-2</v>
      </c>
      <c r="E75" s="215">
        <f t="shared" si="63"/>
        <v>3.891897588660248E-2</v>
      </c>
      <c r="F75" s="52">
        <f t="shared" si="59"/>
        <v>-0.60068722226592175</v>
      </c>
      <c r="H75" s="19">
        <v>2093.1379999999999</v>
      </c>
      <c r="I75" s="140">
        <v>966.78700000000003</v>
      </c>
      <c r="J75" s="262">
        <f t="shared" si="64"/>
        <v>7.0862226068098041E-2</v>
      </c>
      <c r="K75" s="215">
        <f t="shared" si="65"/>
        <v>3.5394672378509302E-2</v>
      </c>
      <c r="L75" s="52">
        <f t="shared" si="60"/>
        <v>-0.53811597706410186</v>
      </c>
      <c r="N75" s="40">
        <f t="shared" si="61"/>
        <v>2.0841075619341392</v>
      </c>
      <c r="O75" s="143">
        <f t="shared" si="62"/>
        <v>2.410681647603873</v>
      </c>
      <c r="P75" s="52">
        <f t="shared" si="67"/>
        <v>0.15669732773612677</v>
      </c>
    </row>
    <row r="76" spans="1:16" ht="20.100000000000001" customHeight="1" x14ac:dyDescent="0.25">
      <c r="A76" s="38" t="s">
        <v>203</v>
      </c>
      <c r="B76" s="19">
        <v>1384.24</v>
      </c>
      <c r="C76" s="140">
        <v>2197.3199999999997</v>
      </c>
      <c r="D76" s="247">
        <f t="shared" si="66"/>
        <v>1.2811178295407311E-2</v>
      </c>
      <c r="E76" s="215">
        <f t="shared" si="63"/>
        <v>2.1323759321356897E-2</v>
      </c>
      <c r="F76" s="52">
        <f t="shared" si="59"/>
        <v>0.5873836906894756</v>
      </c>
      <c r="H76" s="19">
        <v>386.76399999999995</v>
      </c>
      <c r="I76" s="140">
        <v>621.68299999999999</v>
      </c>
      <c r="J76" s="262">
        <f t="shared" si="64"/>
        <v>1.3093717663623643E-2</v>
      </c>
      <c r="K76" s="215">
        <f t="shared" si="65"/>
        <v>2.2760200652562353E-2</v>
      </c>
      <c r="L76" s="52">
        <f t="shared" si="60"/>
        <v>0.60739624163572636</v>
      </c>
      <c r="N76" s="40">
        <f t="shared" si="61"/>
        <v>2.7940530543836322</v>
      </c>
      <c r="O76" s="143">
        <f t="shared" si="62"/>
        <v>2.8292783936795733</v>
      </c>
      <c r="P76" s="52">
        <f t="shared" si="67"/>
        <v>1.2607254984179923E-2</v>
      </c>
    </row>
    <row r="77" spans="1:16" ht="20.100000000000001" customHeight="1" x14ac:dyDescent="0.25">
      <c r="A77" s="38" t="s">
        <v>183</v>
      </c>
      <c r="B77" s="19">
        <v>780.58</v>
      </c>
      <c r="C77" s="140">
        <v>1446.7</v>
      </c>
      <c r="D77" s="247">
        <f t="shared" si="66"/>
        <v>7.2242888182894871E-3</v>
      </c>
      <c r="E77" s="215">
        <f t="shared" si="63"/>
        <v>1.4039412834820157E-2</v>
      </c>
      <c r="F77" s="52">
        <f t="shared" ref="F77:F80" si="71">(C77-B77)/B77</f>
        <v>0.85336544620666677</v>
      </c>
      <c r="H77" s="19">
        <v>403.60599999999999</v>
      </c>
      <c r="I77" s="140">
        <v>571.05599999999993</v>
      </c>
      <c r="J77" s="262">
        <f t="shared" si="64"/>
        <v>1.3663895841765224E-2</v>
      </c>
      <c r="K77" s="215">
        <f t="shared" si="65"/>
        <v>2.0906714746662922E-2</v>
      </c>
      <c r="L77" s="52">
        <f t="shared" ref="L77:L80" si="72">(I77-H77)/H77</f>
        <v>0.41488481340713451</v>
      </c>
      <c r="N77" s="40">
        <f t="shared" si="61"/>
        <v>5.1705910989264394</v>
      </c>
      <c r="O77" s="143">
        <f t="shared" si="62"/>
        <v>3.9473007534388604</v>
      </c>
      <c r="P77" s="52">
        <f t="shared" ref="P77:P80" si="73">(O77-N77)/N77</f>
        <v>-0.23658617014630465</v>
      </c>
    </row>
    <row r="78" spans="1:16" ht="20.100000000000001" customHeight="1" x14ac:dyDescent="0.25">
      <c r="A78" s="38" t="s">
        <v>207</v>
      </c>
      <c r="B78" s="19">
        <v>2186.3399999999997</v>
      </c>
      <c r="C78" s="140">
        <v>2664.36</v>
      </c>
      <c r="D78" s="247">
        <f t="shared" si="66"/>
        <v>2.023463529039821E-2</v>
      </c>
      <c r="E78" s="215">
        <f t="shared" si="63"/>
        <v>2.58561208132864E-2</v>
      </c>
      <c r="F78" s="52">
        <f t="shared" si="71"/>
        <v>0.21863936990587032</v>
      </c>
      <c r="H78" s="19">
        <v>495.84300000000002</v>
      </c>
      <c r="I78" s="140">
        <v>528.85700000000008</v>
      </c>
      <c r="J78" s="262">
        <f t="shared" si="64"/>
        <v>1.6786537132422199E-2</v>
      </c>
      <c r="K78" s="215">
        <f t="shared" si="65"/>
        <v>1.9361783153974244E-2</v>
      </c>
      <c r="L78" s="52">
        <f t="shared" si="72"/>
        <v>6.6581559082209626E-2</v>
      </c>
      <c r="N78" s="40">
        <f t="shared" si="61"/>
        <v>2.2679134992727574</v>
      </c>
      <c r="O78" s="143">
        <f t="shared" si="62"/>
        <v>1.9849307150685345</v>
      </c>
      <c r="P78" s="52">
        <f t="shared" si="73"/>
        <v>-0.12477670964742081</v>
      </c>
    </row>
    <row r="79" spans="1:16" ht="20.100000000000001" customHeight="1" x14ac:dyDescent="0.25">
      <c r="A79" s="38" t="s">
        <v>187</v>
      </c>
      <c r="B79" s="19">
        <v>1527.13</v>
      </c>
      <c r="C79" s="140">
        <v>1787.06</v>
      </c>
      <c r="D79" s="247">
        <f t="shared" si="66"/>
        <v>1.4133629074629667E-2</v>
      </c>
      <c r="E79" s="215">
        <f t="shared" si="63"/>
        <v>1.7342415912486146E-2</v>
      </c>
      <c r="F79" s="52">
        <f t="shared" si="71"/>
        <v>0.17020816826334353</v>
      </c>
      <c r="H79" s="19">
        <v>357.88800000000003</v>
      </c>
      <c r="I79" s="140">
        <v>411.55099999999999</v>
      </c>
      <c r="J79" s="262">
        <f t="shared" si="64"/>
        <v>1.2116133940074412E-2</v>
      </c>
      <c r="K79" s="215">
        <f t="shared" si="65"/>
        <v>1.5067137654982826E-2</v>
      </c>
      <c r="L79" s="52">
        <f t="shared" si="72"/>
        <v>0.14994355776108712</v>
      </c>
      <c r="N79" s="40">
        <f t="shared" si="61"/>
        <v>2.3435332944804963</v>
      </c>
      <c r="O79" s="143">
        <f t="shared" si="62"/>
        <v>2.3029500968070464</v>
      </c>
      <c r="P79" s="52">
        <f t="shared" si="73"/>
        <v>-1.7317098830655259E-2</v>
      </c>
    </row>
    <row r="80" spans="1:16" ht="20.100000000000001" customHeight="1" x14ac:dyDescent="0.25">
      <c r="A80" s="38" t="s">
        <v>180</v>
      </c>
      <c r="B80" s="19">
        <v>167.87</v>
      </c>
      <c r="C80" s="140">
        <v>219.19</v>
      </c>
      <c r="D80" s="247">
        <f t="shared" si="66"/>
        <v>1.5536413486462069E-3</v>
      </c>
      <c r="E80" s="215">
        <f t="shared" si="63"/>
        <v>2.1271161258479506E-3</v>
      </c>
      <c r="F80" s="52">
        <f t="shared" si="71"/>
        <v>0.3057127539167212</v>
      </c>
      <c r="H80" s="19">
        <v>320.73</v>
      </c>
      <c r="I80" s="140">
        <v>385.21899999999999</v>
      </c>
      <c r="J80" s="262">
        <f t="shared" si="64"/>
        <v>1.0858166908641994E-2</v>
      </c>
      <c r="K80" s="215">
        <f t="shared" si="65"/>
        <v>1.4103106784614372E-2</v>
      </c>
      <c r="L80" s="52">
        <f t="shared" si="72"/>
        <v>0.20106943535060634</v>
      </c>
      <c r="N80" s="40">
        <f t="shared" si="61"/>
        <v>19.105855721689402</v>
      </c>
      <c r="O80" s="143">
        <f t="shared" si="62"/>
        <v>17.574661252794378</v>
      </c>
      <c r="P80" s="52">
        <f t="shared" si="73"/>
        <v>-8.0142679354412619E-2</v>
      </c>
    </row>
    <row r="81" spans="1:16" ht="20.100000000000001" customHeight="1" x14ac:dyDescent="0.25">
      <c r="A81" s="38" t="s">
        <v>204</v>
      </c>
      <c r="B81" s="19">
        <v>1492.69</v>
      </c>
      <c r="C81" s="140">
        <v>1544.43</v>
      </c>
      <c r="D81" s="247">
        <f t="shared" si="66"/>
        <v>1.3814885951693017E-2</v>
      </c>
      <c r="E81" s="215">
        <f t="shared" si="63"/>
        <v>1.4987827721352938E-2</v>
      </c>
      <c r="F81" s="52">
        <f t="shared" ref="F81:F94" si="74">(C81-B81)/B81</f>
        <v>3.4662254051410546E-2</v>
      </c>
      <c r="H81" s="19">
        <v>349.16300000000001</v>
      </c>
      <c r="I81" s="140">
        <v>375.85599999999999</v>
      </c>
      <c r="J81" s="262">
        <f t="shared" si="64"/>
        <v>1.1820753070564538E-2</v>
      </c>
      <c r="K81" s="215">
        <f t="shared" si="65"/>
        <v>1.3760321540832668E-2</v>
      </c>
      <c r="L81" s="52">
        <f t="shared" ref="L81:L94" si="75">(I81-H81)/H81</f>
        <v>7.6448535497747425E-2</v>
      </c>
      <c r="N81" s="40">
        <f t="shared" si="61"/>
        <v>2.3391528046680823</v>
      </c>
      <c r="O81" s="143">
        <f t="shared" si="62"/>
        <v>2.4336227605006377</v>
      </c>
      <c r="P81" s="52">
        <f t="shared" ref="P81:P87" si="76">(O81-N81)/N81</f>
        <v>4.0386397863375334E-2</v>
      </c>
    </row>
    <row r="82" spans="1:16" ht="20.100000000000001" customHeight="1" x14ac:dyDescent="0.25">
      <c r="A82" s="38" t="s">
        <v>188</v>
      </c>
      <c r="B82" s="19">
        <v>2348.86</v>
      </c>
      <c r="C82" s="140">
        <v>1228.5</v>
      </c>
      <c r="D82" s="247">
        <f t="shared" si="66"/>
        <v>2.1738762245673018E-2</v>
      </c>
      <c r="E82" s="215">
        <f t="shared" si="63"/>
        <v>1.192190410422103E-2</v>
      </c>
      <c r="F82" s="52">
        <f t="shared" si="74"/>
        <v>-0.47698032236914933</v>
      </c>
      <c r="H82" s="19">
        <v>759.03599999999994</v>
      </c>
      <c r="I82" s="140">
        <v>366.96500000000003</v>
      </c>
      <c r="J82" s="262">
        <f t="shared" si="64"/>
        <v>2.5696815320263099E-2</v>
      </c>
      <c r="K82" s="215">
        <f t="shared" si="65"/>
        <v>1.3434816510130636E-2</v>
      </c>
      <c r="L82" s="52">
        <f t="shared" si="75"/>
        <v>-0.51653808251519029</v>
      </c>
      <c r="N82" s="40">
        <f t="shared" si="61"/>
        <v>3.2315080507139631</v>
      </c>
      <c r="O82" s="143">
        <f t="shared" si="62"/>
        <v>2.9870980870980874</v>
      </c>
      <c r="P82" s="52">
        <f t="shared" si="76"/>
        <v>-7.5633406997663577E-2</v>
      </c>
    </row>
    <row r="83" spans="1:16" ht="20.100000000000001" customHeight="1" x14ac:dyDescent="0.25">
      <c r="A83" s="38" t="s">
        <v>200</v>
      </c>
      <c r="B83" s="19">
        <v>1098.8899999999999</v>
      </c>
      <c r="C83" s="140">
        <v>872.7700000000001</v>
      </c>
      <c r="D83" s="247">
        <f t="shared" si="66"/>
        <v>1.0170256398485912E-2</v>
      </c>
      <c r="E83" s="215">
        <f t="shared" si="63"/>
        <v>8.4697437892071546E-3</v>
      </c>
      <c r="F83" s="52">
        <f t="shared" si="74"/>
        <v>-0.20577127828991054</v>
      </c>
      <c r="H83" s="19">
        <v>336.80999999999995</v>
      </c>
      <c r="I83" s="140">
        <v>322.76100000000002</v>
      </c>
      <c r="J83" s="262">
        <f t="shared" si="64"/>
        <v>1.1402547926604025E-2</v>
      </c>
      <c r="K83" s="215">
        <f t="shared" si="65"/>
        <v>1.1816480622474279E-2</v>
      </c>
      <c r="L83" s="52">
        <f t="shared" si="75"/>
        <v>-4.1711944419702274E-2</v>
      </c>
      <c r="N83" s="40">
        <f t="shared" si="61"/>
        <v>3.0650019565197608</v>
      </c>
      <c r="O83" s="143">
        <f t="shared" si="62"/>
        <v>3.6981220711069351</v>
      </c>
      <c r="P83" s="52">
        <f t="shared" si="76"/>
        <v>0.20656434272102966</v>
      </c>
    </row>
    <row r="84" spans="1:16" ht="20.100000000000001" customHeight="1" x14ac:dyDescent="0.25">
      <c r="A84" s="38" t="s">
        <v>186</v>
      </c>
      <c r="B84" s="19">
        <v>904.1</v>
      </c>
      <c r="C84" s="140">
        <v>1141.97</v>
      </c>
      <c r="D84" s="247">
        <f t="shared" si="66"/>
        <v>8.3674697284269704E-3</v>
      </c>
      <c r="E84" s="215">
        <f t="shared" si="63"/>
        <v>1.1082178941715336E-2</v>
      </c>
      <c r="F84" s="52">
        <f t="shared" si="74"/>
        <v>0.26310142683331489</v>
      </c>
      <c r="H84" s="19">
        <v>214.11000000000004</v>
      </c>
      <c r="I84" s="140">
        <v>268.01200000000006</v>
      </c>
      <c r="J84" s="262">
        <f t="shared" si="64"/>
        <v>7.2485957559608946E-3</v>
      </c>
      <c r="K84" s="215">
        <f t="shared" si="65"/>
        <v>9.8120857370951799E-3</v>
      </c>
      <c r="L84" s="52">
        <f t="shared" si="75"/>
        <v>0.25174910092942882</v>
      </c>
      <c r="N84" s="40">
        <f t="shared" ref="N84" si="77">(H84/B84)*10</f>
        <v>2.3682114810308601</v>
      </c>
      <c r="O84" s="143">
        <f t="shared" ref="O84" si="78">(I84/C84)*10</f>
        <v>2.3469268019299987</v>
      </c>
      <c r="P84" s="52">
        <f t="shared" ref="P84" si="79">(O84-N84)/N84</f>
        <v>-8.9876597894020787E-3</v>
      </c>
    </row>
    <row r="85" spans="1:16" ht="20.100000000000001" customHeight="1" x14ac:dyDescent="0.25">
      <c r="A85" s="38" t="s">
        <v>205</v>
      </c>
      <c r="B85" s="19">
        <v>667.75</v>
      </c>
      <c r="C85" s="140">
        <v>1060.04</v>
      </c>
      <c r="D85" s="247">
        <f t="shared" si="66"/>
        <v>6.1800441446268218E-3</v>
      </c>
      <c r="E85" s="215">
        <f t="shared" si="63"/>
        <v>1.0287094201577907E-2</v>
      </c>
      <c r="F85" s="52">
        <f t="shared" si="74"/>
        <v>0.58748034444028452</v>
      </c>
      <c r="H85" s="19">
        <v>125.453</v>
      </c>
      <c r="I85" s="140">
        <v>246.23500000000001</v>
      </c>
      <c r="J85" s="262">
        <f t="shared" si="64"/>
        <v>4.2471537217904903E-3</v>
      </c>
      <c r="K85" s="215">
        <f t="shared" si="65"/>
        <v>9.0148162450697407E-3</v>
      </c>
      <c r="L85" s="52">
        <f t="shared" si="75"/>
        <v>0.96276693263612678</v>
      </c>
      <c r="N85" s="40">
        <f t="shared" si="61"/>
        <v>1.8787420441782103</v>
      </c>
      <c r="O85" s="143">
        <f t="shared" si="62"/>
        <v>2.3228840421116188</v>
      </c>
      <c r="P85" s="52">
        <f t="shared" si="76"/>
        <v>0.23640392746290126</v>
      </c>
    </row>
    <row r="86" spans="1:16" ht="20.100000000000001" customHeight="1" x14ac:dyDescent="0.25">
      <c r="A86" s="38" t="s">
        <v>209</v>
      </c>
      <c r="B86" s="19">
        <v>651.55999999999995</v>
      </c>
      <c r="C86" s="140">
        <v>949.52</v>
      </c>
      <c r="D86" s="247">
        <f t="shared" si="66"/>
        <v>6.0302052607608412E-3</v>
      </c>
      <c r="E86" s="215">
        <f t="shared" si="63"/>
        <v>9.2145595319820528E-3</v>
      </c>
      <c r="F86" s="52">
        <f t="shared" si="74"/>
        <v>0.45730247406225072</v>
      </c>
      <c r="H86" s="19">
        <v>152.91500000000002</v>
      </c>
      <c r="I86" s="140">
        <v>195.51900000000001</v>
      </c>
      <c r="J86" s="262">
        <f t="shared" si="64"/>
        <v>5.176867124481622E-3</v>
      </c>
      <c r="K86" s="215">
        <f t="shared" si="65"/>
        <v>7.1580719939074071E-3</v>
      </c>
      <c r="L86" s="52">
        <f t="shared" si="75"/>
        <v>0.27861230095150885</v>
      </c>
      <c r="N86" s="40">
        <f t="shared" si="61"/>
        <v>2.3469058874086812</v>
      </c>
      <c r="O86" s="143">
        <f t="shared" si="62"/>
        <v>2.0591351419664674</v>
      </c>
      <c r="P86" s="52">
        <f t="shared" si="76"/>
        <v>-0.12261707935802818</v>
      </c>
    </row>
    <row r="87" spans="1:16" ht="20.100000000000001" customHeight="1" x14ac:dyDescent="0.25">
      <c r="A87" s="38" t="s">
        <v>206</v>
      </c>
      <c r="B87" s="19">
        <v>187.48</v>
      </c>
      <c r="C87" s="140">
        <v>754.04000000000008</v>
      </c>
      <c r="D87" s="247">
        <f t="shared" si="66"/>
        <v>1.7351324241626906E-3</v>
      </c>
      <c r="E87" s="215">
        <f t="shared" si="63"/>
        <v>7.317535670123586E-3</v>
      </c>
      <c r="F87" s="52">
        <f t="shared" si="74"/>
        <v>3.0219756774055906</v>
      </c>
      <c r="H87" s="19">
        <v>54.716999999999999</v>
      </c>
      <c r="I87" s="140">
        <v>174.47300000000001</v>
      </c>
      <c r="J87" s="262">
        <f t="shared" si="64"/>
        <v>1.8524189154122282E-3</v>
      </c>
      <c r="K87" s="215">
        <f t="shared" si="65"/>
        <v>6.3875648657829012E-3</v>
      </c>
      <c r="L87" s="52">
        <f t="shared" si="75"/>
        <v>2.1886433832264198</v>
      </c>
      <c r="N87" s="40">
        <f t="shared" si="61"/>
        <v>2.9185513121399613</v>
      </c>
      <c r="O87" s="143">
        <f t="shared" si="62"/>
        <v>2.3138427669619648</v>
      </c>
      <c r="P87" s="52">
        <f t="shared" si="76"/>
        <v>-0.20719476223106312</v>
      </c>
    </row>
    <row r="88" spans="1:16" ht="20.100000000000001" customHeight="1" x14ac:dyDescent="0.25">
      <c r="A88" s="38" t="s">
        <v>213</v>
      </c>
      <c r="B88" s="19"/>
      <c r="C88" s="140">
        <v>642.41999999999996</v>
      </c>
      <c r="D88" s="247">
        <f t="shared" si="66"/>
        <v>0</v>
      </c>
      <c r="E88" s="215">
        <f t="shared" si="63"/>
        <v>6.2343261169179268E-3</v>
      </c>
      <c r="F88" s="52"/>
      <c r="H88" s="19"/>
      <c r="I88" s="140">
        <v>161.41399999999999</v>
      </c>
      <c r="J88" s="262">
        <f t="shared" ref="J88" si="80">H88/$H$96</f>
        <v>0</v>
      </c>
      <c r="K88" s="215">
        <f t="shared" ref="K88" si="81">I88/$I$96</f>
        <v>5.9094667670383447E-3</v>
      </c>
      <c r="L88" s="52"/>
      <c r="N88" s="40"/>
      <c r="O88" s="143">
        <f t="shared" ref="O88:O89" si="82">(I88/C88)*10</f>
        <v>2.5125930076896736</v>
      </c>
      <c r="P88" s="52"/>
    </row>
    <row r="89" spans="1:16" ht="20.100000000000001" customHeight="1" x14ac:dyDescent="0.25">
      <c r="A89" s="38" t="s">
        <v>208</v>
      </c>
      <c r="B89" s="19">
        <v>590.25</v>
      </c>
      <c r="C89" s="140">
        <v>566.28</v>
      </c>
      <c r="D89" s="247">
        <f t="shared" si="66"/>
        <v>5.4627795677513764E-3</v>
      </c>
      <c r="E89" s="215">
        <f t="shared" si="63"/>
        <v>5.4954300823266454E-3</v>
      </c>
      <c r="F89" s="52">
        <f t="shared" si="74"/>
        <v>-4.0609911054637911E-2</v>
      </c>
      <c r="H89" s="19">
        <v>178.52900000000002</v>
      </c>
      <c r="I89" s="140">
        <v>139.68800000000002</v>
      </c>
      <c r="J89" s="262">
        <f t="shared" si="64"/>
        <v>6.0440173355562204E-3</v>
      </c>
      <c r="K89" s="215">
        <f t="shared" si="65"/>
        <v>5.1140644166804148E-3</v>
      </c>
      <c r="L89" s="52">
        <f t="shared" si="75"/>
        <v>-0.21756129256311302</v>
      </c>
      <c r="N89" s="40">
        <f t="shared" ref="N89" si="83">(H89/B89)*10</f>
        <v>3.0246336298178744</v>
      </c>
      <c r="O89" s="143">
        <f t="shared" si="82"/>
        <v>2.4667655576746488</v>
      </c>
      <c r="P89" s="52">
        <f t="shared" ref="P89" si="84">(O89-N89)/N89</f>
        <v>-0.1844415358751457</v>
      </c>
    </row>
    <row r="90" spans="1:16" ht="20.100000000000001" customHeight="1" x14ac:dyDescent="0.25">
      <c r="A90" s="38" t="s">
        <v>185</v>
      </c>
      <c r="B90" s="19">
        <v>174.60999999999999</v>
      </c>
      <c r="C90" s="140">
        <v>651.62</v>
      </c>
      <c r="D90" s="247">
        <f t="shared" si="66"/>
        <v>1.6160202292673745E-3</v>
      </c>
      <c r="E90" s="215">
        <f t="shared" si="63"/>
        <v>6.3236069616544625E-3</v>
      </c>
      <c r="F90" s="52">
        <f t="shared" si="74"/>
        <v>2.731859572762156</v>
      </c>
      <c r="H90" s="19">
        <v>41.991</v>
      </c>
      <c r="I90" s="140">
        <v>129.33499999999998</v>
      </c>
      <c r="J90" s="262">
        <f t="shared" si="64"/>
        <v>1.4215860276892897E-3</v>
      </c>
      <c r="K90" s="215">
        <f t="shared" si="65"/>
        <v>4.7350346581765167E-3</v>
      </c>
      <c r="L90" s="52">
        <f t="shared" si="75"/>
        <v>2.0800647757852868</v>
      </c>
      <c r="N90" s="40">
        <f t="shared" ref="N90:N94" si="85">(H90/B90)*10</f>
        <v>2.4048450833285608</v>
      </c>
      <c r="O90" s="143">
        <f t="shared" ref="O90:O94" si="86">(I90/C90)*10</f>
        <v>1.9848224425278533</v>
      </c>
      <c r="P90" s="52">
        <f t="shared" ref="P90:P94" si="87">(O90-N90)/N90</f>
        <v>-0.17465683910888413</v>
      </c>
    </row>
    <row r="91" spans="1:16" ht="20.100000000000001" customHeight="1" x14ac:dyDescent="0.25">
      <c r="A91" s="38" t="s">
        <v>219</v>
      </c>
      <c r="B91" s="19">
        <v>190.79999999999998</v>
      </c>
      <c r="C91" s="140">
        <v>402.12</v>
      </c>
      <c r="D91" s="247">
        <f t="shared" si="66"/>
        <v>1.7658591131333547E-3</v>
      </c>
      <c r="E91" s="215">
        <f t="shared" si="63"/>
        <v>3.9023492701582094E-3</v>
      </c>
      <c r="F91" s="52">
        <f t="shared" si="74"/>
        <v>1.1075471698113211</v>
      </c>
      <c r="H91" s="19">
        <v>54.335999999999999</v>
      </c>
      <c r="I91" s="140">
        <v>128.601</v>
      </c>
      <c r="J91" s="262">
        <f t="shared" si="64"/>
        <v>1.8395203353224561E-3</v>
      </c>
      <c r="K91" s="215">
        <f t="shared" si="65"/>
        <v>4.7081624624127905E-3</v>
      </c>
      <c r="L91" s="52">
        <f t="shared" si="75"/>
        <v>1.366773409893993</v>
      </c>
      <c r="N91" s="40">
        <f t="shared" si="85"/>
        <v>2.847798742138365</v>
      </c>
      <c r="O91" s="143">
        <f t="shared" si="86"/>
        <v>3.1980752014324083</v>
      </c>
      <c r="P91" s="52">
        <f t="shared" si="87"/>
        <v>0.12299902170440123</v>
      </c>
    </row>
    <row r="92" spans="1:16" ht="20.100000000000001" customHeight="1" x14ac:dyDescent="0.25">
      <c r="A92" s="38" t="s">
        <v>220</v>
      </c>
      <c r="B92" s="19"/>
      <c r="C92" s="140">
        <v>650.97</v>
      </c>
      <c r="D92" s="247">
        <f t="shared" si="66"/>
        <v>0</v>
      </c>
      <c r="E92" s="215">
        <f t="shared" si="63"/>
        <v>6.3172990758850337E-3</v>
      </c>
      <c r="F92" s="52"/>
      <c r="H92" s="19"/>
      <c r="I92" s="140">
        <v>105.95399999999999</v>
      </c>
      <c r="J92" s="262">
        <f t="shared" si="64"/>
        <v>0</v>
      </c>
      <c r="K92" s="215">
        <f t="shared" si="65"/>
        <v>3.8790417301769412E-3</v>
      </c>
      <c r="L92" s="52"/>
      <c r="N92" s="40"/>
      <c r="O92" s="143">
        <f t="shared" si="86"/>
        <v>1.6276326097976865</v>
      </c>
      <c r="P92" s="52"/>
    </row>
    <row r="93" spans="1:16" ht="20.100000000000001" customHeight="1" x14ac:dyDescent="0.25">
      <c r="A93" s="38" t="s">
        <v>210</v>
      </c>
      <c r="B93" s="19">
        <v>344.02</v>
      </c>
      <c r="C93" s="140">
        <v>169.47000000000003</v>
      </c>
      <c r="D93" s="247">
        <f t="shared" si="66"/>
        <v>3.1839143191831065E-3</v>
      </c>
      <c r="E93" s="215">
        <f t="shared" si="63"/>
        <v>1.64461138668485E-3</v>
      </c>
      <c r="F93" s="52">
        <f t="shared" si="74"/>
        <v>-0.50738329166908891</v>
      </c>
      <c r="H93" s="19">
        <v>112.479</v>
      </c>
      <c r="I93" s="140">
        <v>74.308999999999997</v>
      </c>
      <c r="J93" s="262">
        <f t="shared" si="64"/>
        <v>3.8079249079198789E-3</v>
      </c>
      <c r="K93" s="215">
        <f t="shared" si="65"/>
        <v>2.7204986307993876E-3</v>
      </c>
      <c r="L93" s="52">
        <f t="shared" ref="L93" si="88">(I93-H93)/H93</f>
        <v>-0.33935223463935493</v>
      </c>
      <c r="N93" s="40">
        <f t="shared" ref="N93" si="89">(H93/B93)*10</f>
        <v>3.2695482820766237</v>
      </c>
      <c r="O93" s="143">
        <f t="shared" ref="O93" si="90">(I93/C93)*10</f>
        <v>4.3847878680592425</v>
      </c>
      <c r="P93" s="52">
        <f t="shared" ref="P93" si="91">(O93-N93)/N93</f>
        <v>0.34109898058281141</v>
      </c>
    </row>
    <row r="94" spans="1:16" ht="20.100000000000001" customHeight="1" x14ac:dyDescent="0.25">
      <c r="A94" s="38" t="s">
        <v>221</v>
      </c>
      <c r="B94" s="19">
        <v>34.299999999999997</v>
      </c>
      <c r="C94" s="140">
        <v>225.37</v>
      </c>
      <c r="D94" s="247">
        <f t="shared" si="66"/>
        <v>3.1744741918487453E-4</v>
      </c>
      <c r="E94" s="215">
        <f t="shared" si="63"/>
        <v>2.1870895628557539E-3</v>
      </c>
      <c r="F94" s="52">
        <f t="shared" si="74"/>
        <v>5.5705539358600582</v>
      </c>
      <c r="H94" s="19">
        <v>24.733000000000001</v>
      </c>
      <c r="I94" s="140">
        <v>61.42</v>
      </c>
      <c r="J94" s="262">
        <f t="shared" si="64"/>
        <v>8.3732436052580807E-4</v>
      </c>
      <c r="K94" s="215">
        <f t="shared" si="65"/>
        <v>2.2486243376131881E-3</v>
      </c>
      <c r="L94" s="52">
        <f t="shared" si="75"/>
        <v>1.4833218776533375</v>
      </c>
      <c r="N94" s="40">
        <f t="shared" si="85"/>
        <v>7.2107871720116625</v>
      </c>
      <c r="O94" s="143">
        <f t="shared" si="86"/>
        <v>2.7252961796157433</v>
      </c>
      <c r="P94" s="52">
        <f t="shared" si="87"/>
        <v>-0.62205288901136135</v>
      </c>
    </row>
    <row r="95" spans="1:16" ht="20.100000000000001" customHeight="1" thickBot="1" x14ac:dyDescent="0.3">
      <c r="A95" s="8" t="s">
        <v>17</v>
      </c>
      <c r="B95" s="19">
        <f>B96-SUM(B68:B94)</f>
        <v>2340.0799999999872</v>
      </c>
      <c r="C95" s="140">
        <f>C96-SUM(C68:C94)</f>
        <v>1329.9299999999639</v>
      </c>
      <c r="D95" s="247">
        <f t="shared" si="66"/>
        <v>2.165750311038301E-2</v>
      </c>
      <c r="E95" s="215">
        <f t="shared" si="63"/>
        <v>1.290622541744098E-2</v>
      </c>
      <c r="F95" s="52">
        <f>(C95-B95)/B95</f>
        <v>-0.4316732761273242</v>
      </c>
      <c r="H95" s="19">
        <f>H96-SUM(H68:H94)</f>
        <v>767.44900000001144</v>
      </c>
      <c r="I95" s="140">
        <f>I96-SUM(I68:I94)</f>
        <v>399.63199999999779</v>
      </c>
      <c r="J95" s="263">
        <f t="shared" si="64"/>
        <v>2.5981633573006931E-2</v>
      </c>
      <c r="K95" s="215">
        <f t="shared" si="65"/>
        <v>1.4630775664100109E-2</v>
      </c>
      <c r="L95" s="52">
        <f t="shared" ref="L95" si="92">(I95-H95)/H95</f>
        <v>-0.47927223828555143</v>
      </c>
      <c r="N95" s="40">
        <f t="shared" si="61"/>
        <v>3.279584458651053</v>
      </c>
      <c r="O95" s="143">
        <f t="shared" si="62"/>
        <v>3.0049100328589375</v>
      </c>
      <c r="P95" s="52">
        <f t="shared" ref="P95" si="93">(O95-N95)/N95</f>
        <v>-8.3752813582088248E-2</v>
      </c>
    </row>
    <row r="96" spans="1:16" ht="26.25" customHeight="1" thickBot="1" x14ac:dyDescent="0.3">
      <c r="A96" s="12" t="s">
        <v>18</v>
      </c>
      <c r="B96" s="17">
        <v>108049.39000000001</v>
      </c>
      <c r="C96" s="145">
        <v>103045.61999999995</v>
      </c>
      <c r="D96" s="243">
        <f>SUM(D68:D95)</f>
        <v>0.99999999999999967</v>
      </c>
      <c r="E96" s="244">
        <f>SUM(E68:E95)</f>
        <v>1</v>
      </c>
      <c r="F96" s="57">
        <f>(C96-B96)/B96</f>
        <v>-4.6310025442994743E-2</v>
      </c>
      <c r="G96" s="1"/>
      <c r="H96" s="17">
        <v>29538.135000000013</v>
      </c>
      <c r="I96" s="145">
        <v>27314.477999999999</v>
      </c>
      <c r="J96" s="255">
        <f t="shared" ref="J96" si="94">H96/$H$96</f>
        <v>1</v>
      </c>
      <c r="K96" s="244">
        <f t="shared" si="65"/>
        <v>1</v>
      </c>
      <c r="L96" s="57">
        <f>(I96-H96)/H96</f>
        <v>-7.5280886894179777E-2</v>
      </c>
      <c r="M96" s="1"/>
      <c r="N96" s="37">
        <f t="shared" si="61"/>
        <v>2.7337623099954578</v>
      </c>
      <c r="O96" s="150">
        <f t="shared" si="62"/>
        <v>2.6507170319320714</v>
      </c>
      <c r="P96" s="57">
        <f>(O96-N96)/N96</f>
        <v>-3.0377651253639653E-2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68 J68:K82 D7:E13 J7:K13 D70:E82 E69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48" t="s">
        <v>16</v>
      </c>
      <c r="B4" s="336"/>
      <c r="C4" s="336"/>
      <c r="D4" s="336"/>
      <c r="E4" s="363" t="s">
        <v>1</v>
      </c>
      <c r="F4" s="364"/>
      <c r="G4" s="361" t="s">
        <v>104</v>
      </c>
      <c r="H4" s="361"/>
      <c r="I4" s="130" t="s">
        <v>0</v>
      </c>
      <c r="K4" s="365" t="s">
        <v>19</v>
      </c>
      <c r="L4" s="361"/>
      <c r="M4" s="359" t="s">
        <v>104</v>
      </c>
      <c r="N4" s="360"/>
      <c r="O4" s="130" t="s">
        <v>0</v>
      </c>
      <c r="Q4" s="371" t="s">
        <v>22</v>
      </c>
      <c r="R4" s="361"/>
      <c r="S4" s="130" t="s">
        <v>0</v>
      </c>
    </row>
    <row r="5" spans="1:19" x14ac:dyDescent="0.25">
      <c r="A5" s="362"/>
      <c r="B5" s="337"/>
      <c r="C5" s="337"/>
      <c r="D5" s="337"/>
      <c r="E5" s="366" t="s">
        <v>154</v>
      </c>
      <c r="F5" s="367"/>
      <c r="G5" s="368" t="str">
        <f>E5</f>
        <v>jan-mar</v>
      </c>
      <c r="H5" s="368"/>
      <c r="I5" s="131" t="s">
        <v>153</v>
      </c>
      <c r="K5" s="369" t="str">
        <f>E5</f>
        <v>jan-mar</v>
      </c>
      <c r="L5" s="368"/>
      <c r="M5" s="370" t="str">
        <f>E5</f>
        <v>jan-mar</v>
      </c>
      <c r="N5" s="358"/>
      <c r="O5" s="131" t="str">
        <f>I5</f>
        <v>2025/2024</v>
      </c>
      <c r="Q5" s="369" t="str">
        <f>E5</f>
        <v>jan-mar</v>
      </c>
      <c r="R5" s="367"/>
      <c r="S5" s="131" t="str">
        <f>O5</f>
        <v>2025/2024</v>
      </c>
    </row>
    <row r="6" spans="1:19" ht="15.75" thickBot="1" x14ac:dyDescent="0.3">
      <c r="A6" s="349"/>
      <c r="B6" s="372"/>
      <c r="C6" s="372"/>
      <c r="D6" s="372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122971.93000000002</v>
      </c>
      <c r="F7" s="145">
        <v>115410.58999999995</v>
      </c>
      <c r="G7" s="243">
        <f>E7/E15</f>
        <v>0.44560194126770886</v>
      </c>
      <c r="H7" s="244">
        <f>F7/F15</f>
        <v>0.38457336533329911</v>
      </c>
      <c r="I7" s="164">
        <f t="shared" ref="I7:I18" si="0">(F7-E7)/E7</f>
        <v>-6.1488341282437936E-2</v>
      </c>
      <c r="J7" s="1"/>
      <c r="K7" s="17">
        <v>14913.268999999989</v>
      </c>
      <c r="L7" s="145">
        <v>14012.639999999996</v>
      </c>
      <c r="M7" s="243">
        <f>K7/K15</f>
        <v>0.41665336797252012</v>
      </c>
      <c r="N7" s="244">
        <f>L7/L15</f>
        <v>0.3759715362943663</v>
      </c>
      <c r="O7" s="164">
        <f t="shared" ref="O7:O18" si="1">(L7-K7)/K7</f>
        <v>-6.0391118808357458E-2</v>
      </c>
      <c r="P7" s="1"/>
      <c r="Q7" s="187">
        <f t="shared" ref="Q7:Q18" si="2">(K7/E7)*10</f>
        <v>1.2127376548452957</v>
      </c>
      <c r="R7" s="188">
        <f t="shared" ref="R7:R18" si="3">(L7/F7)*10</f>
        <v>1.2141554774132948</v>
      </c>
      <c r="S7" s="55">
        <f>(R7-Q7)/Q7</f>
        <v>1.1691090503658155E-3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37328.550000000025</v>
      </c>
      <c r="F8" s="181">
        <v>37403.949999999968</v>
      </c>
      <c r="G8" s="245">
        <f>E8/E7</f>
        <v>0.30355342068714397</v>
      </c>
      <c r="H8" s="246">
        <f>F8/F7</f>
        <v>0.32409460864899819</v>
      </c>
      <c r="I8" s="206">
        <f t="shared" si="0"/>
        <v>2.0199016570411439E-3</v>
      </c>
      <c r="K8" s="180">
        <v>8451.2409999999909</v>
      </c>
      <c r="L8" s="181">
        <v>8259.9379999999946</v>
      </c>
      <c r="M8" s="250">
        <f>K8/K7</f>
        <v>0.56669272176341734</v>
      </c>
      <c r="N8" s="246">
        <f>L8/L7</f>
        <v>0.5894633702143206</v>
      </c>
      <c r="O8" s="207">
        <f t="shared" si="1"/>
        <v>-2.2636083860346243E-2</v>
      </c>
      <c r="Q8" s="189">
        <f t="shared" si="2"/>
        <v>2.2640153448231946</v>
      </c>
      <c r="R8" s="190">
        <f t="shared" si="3"/>
        <v>2.2083063419772513</v>
      </c>
      <c r="S8" s="182">
        <f t="shared" ref="S8:S18" si="4">(R8-Q8)/Q8</f>
        <v>-2.460628324508719E-2</v>
      </c>
    </row>
    <row r="9" spans="1:19" ht="24" customHeight="1" x14ac:dyDescent="0.25">
      <c r="A9" s="8"/>
      <c r="B9" t="s">
        <v>37</v>
      </c>
      <c r="E9" s="19">
        <v>27511.83</v>
      </c>
      <c r="F9" s="140">
        <v>18432.660000000003</v>
      </c>
      <c r="G9" s="247">
        <f>E9/E7</f>
        <v>0.22372447110490984</v>
      </c>
      <c r="H9" s="215">
        <f>F9/F7</f>
        <v>0.15971376630168871</v>
      </c>
      <c r="I9" s="182">
        <f t="shared" si="0"/>
        <v>-0.33000967220283051</v>
      </c>
      <c r="K9" s="19">
        <v>3186.5929999999994</v>
      </c>
      <c r="L9" s="140">
        <v>2287.7889999999998</v>
      </c>
      <c r="M9" s="247">
        <f>K9/K7</f>
        <v>0.2136750165238756</v>
      </c>
      <c r="N9" s="215">
        <f>L9/L7</f>
        <v>0.16326609404080891</v>
      </c>
      <c r="O9" s="182">
        <f t="shared" si="1"/>
        <v>-0.28205798481324718</v>
      </c>
      <c r="Q9" s="189">
        <f t="shared" si="2"/>
        <v>1.1582628273001103</v>
      </c>
      <c r="R9" s="190">
        <f t="shared" si="3"/>
        <v>1.2411605270210591</v>
      </c>
      <c r="S9" s="182">
        <f t="shared" si="4"/>
        <v>7.1570715874722302E-2</v>
      </c>
    </row>
    <row r="10" spans="1:19" ht="24" customHeight="1" thickBot="1" x14ac:dyDescent="0.3">
      <c r="A10" s="8"/>
      <c r="B10" t="s">
        <v>36</v>
      </c>
      <c r="E10" s="19">
        <v>58131.55</v>
      </c>
      <c r="F10" s="140">
        <v>59573.979999999981</v>
      </c>
      <c r="G10" s="247">
        <f>E10/E7</f>
        <v>0.47272210820794625</v>
      </c>
      <c r="H10" s="215">
        <f>F10/F7</f>
        <v>0.51619162504931315</v>
      </c>
      <c r="I10" s="186">
        <f t="shared" si="0"/>
        <v>2.4813203845415757E-2</v>
      </c>
      <c r="K10" s="19">
        <v>3275.4349999999995</v>
      </c>
      <c r="L10" s="140">
        <v>3464.9129999999996</v>
      </c>
      <c r="M10" s="247">
        <f>K10/K7</f>
        <v>0.21963226171270711</v>
      </c>
      <c r="N10" s="215">
        <f>L10/L7</f>
        <v>0.2472705357448704</v>
      </c>
      <c r="O10" s="209">
        <f t="shared" si="1"/>
        <v>5.784819420931879E-2</v>
      </c>
      <c r="Q10" s="189">
        <f t="shared" si="2"/>
        <v>0.56345220452576938</v>
      </c>
      <c r="R10" s="190">
        <f t="shared" si="3"/>
        <v>0.5816151615185019</v>
      </c>
      <c r="S10" s="182">
        <f t="shared" si="4"/>
        <v>3.2235133427189984E-2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152996.18999999994</v>
      </c>
      <c r="F11" s="145">
        <v>184689.72999999998</v>
      </c>
      <c r="G11" s="243">
        <f>E11/E15</f>
        <v>0.55439805873229109</v>
      </c>
      <c r="H11" s="244">
        <f>F11/F15</f>
        <v>0.61542663466670078</v>
      </c>
      <c r="I11" s="164">
        <f t="shared" si="0"/>
        <v>0.20715247876434079</v>
      </c>
      <c r="J11" s="1"/>
      <c r="K11" s="17">
        <v>20879.718999999994</v>
      </c>
      <c r="L11" s="145">
        <v>23257.841000000022</v>
      </c>
      <c r="M11" s="243">
        <f>K11/K15</f>
        <v>0.58334663202747994</v>
      </c>
      <c r="N11" s="244">
        <f>L11/L15</f>
        <v>0.62402846370563381</v>
      </c>
      <c r="O11" s="164">
        <f t="shared" si="1"/>
        <v>0.11389626460011407</v>
      </c>
      <c r="Q11" s="191">
        <f t="shared" si="2"/>
        <v>1.3647215005811584</v>
      </c>
      <c r="R11" s="192">
        <f t="shared" si="3"/>
        <v>1.2592925984568837</v>
      </c>
      <c r="S11" s="57">
        <f t="shared" si="4"/>
        <v>-7.7253052787237861E-2</v>
      </c>
    </row>
    <row r="12" spans="1:19" s="3" customFormat="1" ht="24" customHeight="1" x14ac:dyDescent="0.25">
      <c r="A12" s="46"/>
      <c r="B12" s="3" t="s">
        <v>33</v>
      </c>
      <c r="E12" s="31">
        <v>72862.75999999998</v>
      </c>
      <c r="F12" s="141">
        <v>75080.999999999956</v>
      </c>
      <c r="G12" s="247">
        <f>E12/E11</f>
        <v>0.47623904882860157</v>
      </c>
      <c r="H12" s="215">
        <f>F12/F11</f>
        <v>0.40652504067226675</v>
      </c>
      <c r="I12" s="206">
        <f t="shared" si="0"/>
        <v>3.0444084193351675E-2</v>
      </c>
      <c r="K12" s="31">
        <v>13687.467999999997</v>
      </c>
      <c r="L12" s="141">
        <v>13872.825000000017</v>
      </c>
      <c r="M12" s="247">
        <f>K12/K11</f>
        <v>0.65553889877540983</v>
      </c>
      <c r="N12" s="215">
        <f>L12/L11</f>
        <v>0.59647948405873119</v>
      </c>
      <c r="O12" s="206">
        <f t="shared" si="1"/>
        <v>1.3542095587001191E-2</v>
      </c>
      <c r="Q12" s="189">
        <f t="shared" si="2"/>
        <v>1.8785272476639645</v>
      </c>
      <c r="R12" s="190">
        <f t="shared" si="3"/>
        <v>1.8477144683741593</v>
      </c>
      <c r="S12" s="182">
        <f t="shared" si="4"/>
        <v>-1.6402625688885966E-2</v>
      </c>
    </row>
    <row r="13" spans="1:19" ht="24" customHeight="1" x14ac:dyDescent="0.25">
      <c r="A13" s="8"/>
      <c r="B13" s="3" t="s">
        <v>37</v>
      </c>
      <c r="D13" s="3"/>
      <c r="E13" s="19">
        <v>19413.12999999999</v>
      </c>
      <c r="F13" s="140">
        <v>27105.53</v>
      </c>
      <c r="G13" s="247">
        <f>E13/E11</f>
        <v>0.12688636233359796</v>
      </c>
      <c r="H13" s="215">
        <f>F13/F11</f>
        <v>0.14676251895543949</v>
      </c>
      <c r="I13" s="182">
        <f t="shared" si="0"/>
        <v>0.39624728212297616</v>
      </c>
      <c r="K13" s="19">
        <v>1776.1759999999997</v>
      </c>
      <c r="L13" s="140">
        <v>2353.6210000000001</v>
      </c>
      <c r="M13" s="247">
        <f>K13/K11</f>
        <v>8.5067045203050876E-2</v>
      </c>
      <c r="N13" s="215">
        <f>L13/L11</f>
        <v>0.10119688237614136</v>
      </c>
      <c r="O13" s="182">
        <f t="shared" si="1"/>
        <v>0.32510573276522176</v>
      </c>
      <c r="Q13" s="189">
        <f t="shared" si="2"/>
        <v>0.91493540711879051</v>
      </c>
      <c r="R13" s="190">
        <f t="shared" si="3"/>
        <v>0.86831764588259308</v>
      </c>
      <c r="S13" s="182">
        <f t="shared" si="4"/>
        <v>-5.0951969804076909E-2</v>
      </c>
    </row>
    <row r="14" spans="1:19" ht="24" customHeight="1" thickBot="1" x14ac:dyDescent="0.3">
      <c r="A14" s="8"/>
      <c r="B14" t="s">
        <v>36</v>
      </c>
      <c r="E14" s="19">
        <v>60720.299999999988</v>
      </c>
      <c r="F14" s="140">
        <v>82503.200000000012</v>
      </c>
      <c r="G14" s="247">
        <f>E14/E11</f>
        <v>0.39687458883780052</v>
      </c>
      <c r="H14" s="215">
        <f>F14/F11</f>
        <v>0.44671244037229368</v>
      </c>
      <c r="I14" s="186">
        <f t="shared" si="0"/>
        <v>0.35874163994578467</v>
      </c>
      <c r="K14" s="19">
        <v>5416.074999999998</v>
      </c>
      <c r="L14" s="140">
        <v>7031.3950000000023</v>
      </c>
      <c r="M14" s="247">
        <f>K14/K11</f>
        <v>0.25939405602153937</v>
      </c>
      <c r="N14" s="215">
        <f>L14/L11</f>
        <v>0.30232363356512737</v>
      </c>
      <c r="O14" s="209">
        <f t="shared" si="1"/>
        <v>0.29824550066238092</v>
      </c>
      <c r="Q14" s="189">
        <f t="shared" si="2"/>
        <v>0.89197105416145828</v>
      </c>
      <c r="R14" s="190">
        <f t="shared" si="3"/>
        <v>0.85225724577955786</v>
      </c>
      <c r="S14" s="182">
        <f t="shared" si="4"/>
        <v>-4.4523651520547776E-2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275968.12</v>
      </c>
      <c r="F15" s="145">
        <v>300100.31999999995</v>
      </c>
      <c r="G15" s="243">
        <f>G7+G11</f>
        <v>1</v>
      </c>
      <c r="H15" s="244">
        <f>H7+H11</f>
        <v>0.99999999999999989</v>
      </c>
      <c r="I15" s="164">
        <f t="shared" si="0"/>
        <v>8.7445607847746881E-2</v>
      </c>
      <c r="J15" s="1"/>
      <c r="K15" s="17">
        <v>35792.987999999983</v>
      </c>
      <c r="L15" s="145">
        <v>37270.481000000014</v>
      </c>
      <c r="M15" s="243">
        <f>M7+M11</f>
        <v>1</v>
      </c>
      <c r="N15" s="244">
        <f>N7+N11</f>
        <v>1</v>
      </c>
      <c r="O15" s="164">
        <f t="shared" si="1"/>
        <v>4.1278839307856391E-2</v>
      </c>
      <c r="Q15" s="191">
        <f t="shared" si="2"/>
        <v>1.2969972038799258</v>
      </c>
      <c r="R15" s="192">
        <f t="shared" si="3"/>
        <v>1.2419340639156939</v>
      </c>
      <c r="S15" s="57">
        <f t="shared" si="4"/>
        <v>-4.2454324342035756E-2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110191.31</v>
      </c>
      <c r="F16" s="181">
        <f t="shared" ref="F16:F17" si="5">F8+F12</f>
        <v>112484.94999999992</v>
      </c>
      <c r="G16" s="245">
        <f>E16/E15</f>
        <v>0.39928999769973428</v>
      </c>
      <c r="H16" s="246">
        <f>F16/F15</f>
        <v>0.37482449202320056</v>
      </c>
      <c r="I16" s="207">
        <f t="shared" si="0"/>
        <v>2.0815071533317162E-2</v>
      </c>
      <c r="J16" s="3"/>
      <c r="K16" s="180">
        <f t="shared" ref="K16:L18" si="6">K8+K12</f>
        <v>22138.708999999988</v>
      </c>
      <c r="L16" s="181">
        <f t="shared" si="6"/>
        <v>22132.763000000014</v>
      </c>
      <c r="M16" s="250">
        <f>K16/K15</f>
        <v>0.61852083989188045</v>
      </c>
      <c r="N16" s="246">
        <f>L16/L15</f>
        <v>0.59384162495783199</v>
      </c>
      <c r="O16" s="207">
        <f t="shared" si="1"/>
        <v>-2.6857934669878222E-4</v>
      </c>
      <c r="P16" s="3"/>
      <c r="Q16" s="189">
        <f t="shared" si="2"/>
        <v>2.0091156916094373</v>
      </c>
      <c r="R16" s="190">
        <f t="shared" si="3"/>
        <v>1.9676199349335202</v>
      </c>
      <c r="S16" s="182">
        <f t="shared" si="4"/>
        <v>-2.0653741767690935E-2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46924.959999999992</v>
      </c>
      <c r="F17" s="140">
        <f t="shared" si="5"/>
        <v>45538.19</v>
      </c>
      <c r="G17" s="248">
        <f>E17/E15</f>
        <v>0.17003761159078806</v>
      </c>
      <c r="H17" s="215">
        <f>F17/F15</f>
        <v>0.15174322373265051</v>
      </c>
      <c r="I17" s="182">
        <f t="shared" si="0"/>
        <v>-2.9552928761153761E-2</v>
      </c>
      <c r="K17" s="19">
        <f t="shared" si="6"/>
        <v>4962.7689999999993</v>
      </c>
      <c r="L17" s="140">
        <f t="shared" si="6"/>
        <v>4641.41</v>
      </c>
      <c r="M17" s="247">
        <f>K17/K15</f>
        <v>0.13865198960198577</v>
      </c>
      <c r="N17" s="215">
        <f>L17/L15</f>
        <v>0.12453313924228662</v>
      </c>
      <c r="O17" s="182">
        <f t="shared" si="1"/>
        <v>-6.4753971019001585E-2</v>
      </c>
      <c r="Q17" s="189">
        <f t="shared" si="2"/>
        <v>1.0575968525066404</v>
      </c>
      <c r="R17" s="190">
        <f t="shared" si="3"/>
        <v>1.0192346248280839</v>
      </c>
      <c r="S17" s="182">
        <f t="shared" si="4"/>
        <v>-3.6273016119169658E-2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118851.84999999999</v>
      </c>
      <c r="F18" s="142">
        <f>F10+F14</f>
        <v>142077.18</v>
      </c>
      <c r="G18" s="249">
        <f>E18/E15</f>
        <v>0.4306723907094776</v>
      </c>
      <c r="H18" s="221">
        <f>F18/F15</f>
        <v>0.47343228424414879</v>
      </c>
      <c r="I18" s="208">
        <f t="shared" si="0"/>
        <v>0.1954141227082288</v>
      </c>
      <c r="K18" s="21">
        <f t="shared" si="6"/>
        <v>8691.5099999999984</v>
      </c>
      <c r="L18" s="142">
        <f t="shared" si="6"/>
        <v>10496.308000000001</v>
      </c>
      <c r="M18" s="249">
        <f>K18/K15</f>
        <v>0.24282717050613384</v>
      </c>
      <c r="N18" s="221">
        <f>L18/L15</f>
        <v>0.2816252357998813</v>
      </c>
      <c r="O18" s="186">
        <f t="shared" si="1"/>
        <v>0.20765068440351594</v>
      </c>
      <c r="Q18" s="193">
        <f t="shared" si="2"/>
        <v>0.73128941619335319</v>
      </c>
      <c r="R18" s="194">
        <f t="shared" si="3"/>
        <v>0.73877507985448476</v>
      </c>
      <c r="S18" s="186">
        <f t="shared" si="4"/>
        <v>1.0236253247171784E-2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workbookViewId="0">
      <selection activeCell="N94" sqref="N94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41</v>
      </c>
    </row>
    <row r="3" spans="1:16" ht="8.25" customHeight="1" thickBot="1" x14ac:dyDescent="0.3"/>
    <row r="4" spans="1:16" x14ac:dyDescent="0.25">
      <c r="A4" s="375" t="s">
        <v>3</v>
      </c>
      <c r="B4" s="363" t="s">
        <v>1</v>
      </c>
      <c r="C4" s="361"/>
      <c r="D4" s="363" t="s">
        <v>104</v>
      </c>
      <c r="E4" s="361"/>
      <c r="F4" s="130" t="s">
        <v>0</v>
      </c>
      <c r="H4" s="373" t="s">
        <v>19</v>
      </c>
      <c r="I4" s="374"/>
      <c r="J4" s="363" t="s">
        <v>104</v>
      </c>
      <c r="K4" s="364"/>
      <c r="L4" s="130" t="s">
        <v>0</v>
      </c>
      <c r="N4" s="371" t="s">
        <v>22</v>
      </c>
      <c r="O4" s="361"/>
      <c r="P4" s="130" t="s">
        <v>0</v>
      </c>
    </row>
    <row r="5" spans="1:16" x14ac:dyDescent="0.25">
      <c r="A5" s="376"/>
      <c r="B5" s="366" t="s">
        <v>154</v>
      </c>
      <c r="C5" s="368"/>
      <c r="D5" s="366" t="str">
        <f>B5</f>
        <v>jan-mar</v>
      </c>
      <c r="E5" s="368"/>
      <c r="F5" s="131" t="s">
        <v>153</v>
      </c>
      <c r="H5" s="369" t="str">
        <f>B5</f>
        <v>jan-mar</v>
      </c>
      <c r="I5" s="368"/>
      <c r="J5" s="366" t="str">
        <f>B5</f>
        <v>jan-mar</v>
      </c>
      <c r="K5" s="367"/>
      <c r="L5" s="131" t="str">
        <f>F5</f>
        <v>2025/2024</v>
      </c>
      <c r="N5" s="369" t="str">
        <f>B5</f>
        <v>jan-mar</v>
      </c>
      <c r="O5" s="367"/>
      <c r="P5" s="131" t="str">
        <f>F5</f>
        <v>2025/2024</v>
      </c>
    </row>
    <row r="6" spans="1:16" ht="19.5" customHeight="1" thickBot="1" x14ac:dyDescent="0.3">
      <c r="A6" s="377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169</v>
      </c>
      <c r="B7" s="39">
        <v>61188.189999999995</v>
      </c>
      <c r="C7" s="147">
        <v>87566.73</v>
      </c>
      <c r="D7" s="247">
        <f>B7/$B$33</f>
        <v>0.22172195107173967</v>
      </c>
      <c r="E7" s="246">
        <f>C7/$C$33</f>
        <v>0.29179152491406879</v>
      </c>
      <c r="F7" s="52">
        <f>(C7-B7)/B7</f>
        <v>0.43110508743599057</v>
      </c>
      <c r="H7" s="39">
        <v>5666.7289999999994</v>
      </c>
      <c r="I7" s="147">
        <v>8105.7240000000002</v>
      </c>
      <c r="J7" s="247">
        <f>H7/$H$33</f>
        <v>0.15831952895354801</v>
      </c>
      <c r="K7" s="246">
        <f>I7/$I$33</f>
        <v>0.21748375074633469</v>
      </c>
      <c r="L7" s="52">
        <f>(I7-H7)/H7</f>
        <v>0.43040614788531462</v>
      </c>
      <c r="N7" s="27">
        <f t="shared" ref="N7:N33" si="0">(H7/B7)*10</f>
        <v>0.92611482706058135</v>
      </c>
      <c r="O7" s="151">
        <f t="shared" ref="O7:O33" si="1">(I7/C7)*10</f>
        <v>0.92566252045725594</v>
      </c>
      <c r="P7" s="61">
        <f>(O7-N7)/N7</f>
        <v>-4.883914932676223E-4</v>
      </c>
    </row>
    <row r="8" spans="1:16" ht="20.100000000000001" customHeight="1" x14ac:dyDescent="0.25">
      <c r="A8" s="8" t="s">
        <v>165</v>
      </c>
      <c r="B8" s="19">
        <v>8653.2800000000007</v>
      </c>
      <c r="C8" s="140">
        <v>10019.790000000005</v>
      </c>
      <c r="D8" s="247">
        <f t="shared" ref="D8:D32" si="2">B8/$B$33</f>
        <v>3.135608562322343E-2</v>
      </c>
      <c r="E8" s="215">
        <f t="shared" ref="E8:E32" si="3">C8/$C$33</f>
        <v>3.3388135007653461E-2</v>
      </c>
      <c r="F8" s="52">
        <f t="shared" ref="F8:F33" si="4">(C8-B8)/B8</f>
        <v>0.15791815357875902</v>
      </c>
      <c r="H8" s="19">
        <v>2593.2740000000003</v>
      </c>
      <c r="I8" s="140">
        <v>3258.1509999999998</v>
      </c>
      <c r="J8" s="247">
        <f t="shared" ref="J8:J32" si="5">H8/$H$33</f>
        <v>7.2452012109187391E-2</v>
      </c>
      <c r="K8" s="215">
        <f t="shared" ref="K8:K32" si="6">I8/$I$33</f>
        <v>8.7419075702296442E-2</v>
      </c>
      <c r="L8" s="52">
        <f t="shared" ref="L8:L33" si="7">(I8-H8)/H8</f>
        <v>0.25638517179441872</v>
      </c>
      <c r="N8" s="27">
        <f t="shared" si="0"/>
        <v>2.9968682395577169</v>
      </c>
      <c r="O8" s="152">
        <f t="shared" si="1"/>
        <v>3.2517158543242908</v>
      </c>
      <c r="P8" s="52">
        <f t="shared" ref="P8:P71" si="8">(O8-N8)/N8</f>
        <v>8.5037977780492865E-2</v>
      </c>
    </row>
    <row r="9" spans="1:16" ht="20.100000000000001" customHeight="1" x14ac:dyDescent="0.25">
      <c r="A9" s="8" t="s">
        <v>164</v>
      </c>
      <c r="B9" s="19">
        <v>21982.180000000011</v>
      </c>
      <c r="C9" s="140">
        <v>19575.47</v>
      </c>
      <c r="D9" s="247">
        <f t="shared" si="2"/>
        <v>7.965478041449138E-2</v>
      </c>
      <c r="E9" s="215">
        <f t="shared" si="3"/>
        <v>6.5229753836983595E-2</v>
      </c>
      <c r="F9" s="52">
        <f t="shared" si="4"/>
        <v>-0.10948459161011369</v>
      </c>
      <c r="H9" s="19">
        <v>3204.3900000000003</v>
      </c>
      <c r="I9" s="140">
        <v>2930.163</v>
      </c>
      <c r="J9" s="247">
        <f t="shared" si="5"/>
        <v>8.9525635579795648E-2</v>
      </c>
      <c r="K9" s="215">
        <f t="shared" si="6"/>
        <v>7.8618867301444309E-2</v>
      </c>
      <c r="L9" s="52">
        <f t="shared" si="7"/>
        <v>-8.5578534448054161E-2</v>
      </c>
      <c r="N9" s="27">
        <f t="shared" si="0"/>
        <v>1.4577216636384558</v>
      </c>
      <c r="O9" s="152">
        <f t="shared" si="1"/>
        <v>1.4968544816548466</v>
      </c>
      <c r="P9" s="52">
        <f t="shared" si="8"/>
        <v>2.684519205039167E-2</v>
      </c>
    </row>
    <row r="10" spans="1:16" ht="20.100000000000001" customHeight="1" x14ac:dyDescent="0.25">
      <c r="A10" s="8" t="s">
        <v>166</v>
      </c>
      <c r="B10" s="19">
        <v>16432.48</v>
      </c>
      <c r="C10" s="140">
        <v>14211.77</v>
      </c>
      <c r="D10" s="247">
        <f t="shared" si="2"/>
        <v>5.9544848876022335E-2</v>
      </c>
      <c r="E10" s="215">
        <f t="shared" si="3"/>
        <v>4.7356730575962076E-2</v>
      </c>
      <c r="F10" s="52">
        <f t="shared" si="4"/>
        <v>-0.13514150024828869</v>
      </c>
      <c r="H10" s="19">
        <v>3378.6590000000006</v>
      </c>
      <c r="I10" s="140">
        <v>2444.5950000000003</v>
      </c>
      <c r="J10" s="247">
        <f t="shared" si="5"/>
        <v>9.4394438374354184E-2</v>
      </c>
      <c r="K10" s="215">
        <f t="shared" si="6"/>
        <v>6.5590647998344895E-2</v>
      </c>
      <c r="L10" s="52">
        <f t="shared" si="7"/>
        <v>-0.27645998012821066</v>
      </c>
      <c r="N10" s="27">
        <f t="shared" si="0"/>
        <v>2.0560858738303658</v>
      </c>
      <c r="O10" s="152">
        <f t="shared" si="1"/>
        <v>1.7201200132003263</v>
      </c>
      <c r="P10" s="52">
        <f t="shared" si="8"/>
        <v>-0.16340069493505885</v>
      </c>
    </row>
    <row r="11" spans="1:16" ht="20.100000000000001" customHeight="1" x14ac:dyDescent="0.25">
      <c r="A11" s="8" t="s">
        <v>175</v>
      </c>
      <c r="B11" s="19">
        <v>47124.69000000001</v>
      </c>
      <c r="C11" s="140">
        <v>38698.159999999996</v>
      </c>
      <c r="D11" s="247">
        <f t="shared" si="2"/>
        <v>0.17076135460864103</v>
      </c>
      <c r="E11" s="215">
        <f t="shared" si="3"/>
        <v>0.128950745537359</v>
      </c>
      <c r="F11" s="52">
        <f t="shared" si="4"/>
        <v>-0.17881348397199029</v>
      </c>
      <c r="H11" s="19">
        <v>3051.7939999999999</v>
      </c>
      <c r="I11" s="140">
        <v>2195.7369999999996</v>
      </c>
      <c r="J11" s="247">
        <f t="shared" si="5"/>
        <v>8.5262342445397363E-2</v>
      </c>
      <c r="K11" s="215">
        <f t="shared" si="6"/>
        <v>5.891356754961119E-2</v>
      </c>
      <c r="L11" s="52">
        <f t="shared" si="7"/>
        <v>-0.28050943150160212</v>
      </c>
      <c r="N11" s="27">
        <f t="shared" si="0"/>
        <v>0.64759980383955817</v>
      </c>
      <c r="O11" s="152">
        <f t="shared" si="1"/>
        <v>0.56740087900820091</v>
      </c>
      <c r="P11" s="52">
        <f t="shared" si="8"/>
        <v>-0.12384025497825263</v>
      </c>
    </row>
    <row r="12" spans="1:16" ht="20.100000000000001" customHeight="1" x14ac:dyDescent="0.25">
      <c r="A12" s="8" t="s">
        <v>185</v>
      </c>
      <c r="B12" s="19">
        <v>18053.78</v>
      </c>
      <c r="C12" s="140">
        <v>22192.03</v>
      </c>
      <c r="D12" s="247">
        <f t="shared" si="2"/>
        <v>6.5419802838095925E-2</v>
      </c>
      <c r="E12" s="215">
        <f t="shared" si="3"/>
        <v>7.3948704886419317E-2</v>
      </c>
      <c r="F12" s="52">
        <f t="shared" si="4"/>
        <v>0.22921792555354059</v>
      </c>
      <c r="H12" s="19">
        <v>1200.8529999999998</v>
      </c>
      <c r="I12" s="140">
        <v>1686.2240000000004</v>
      </c>
      <c r="J12" s="247">
        <f t="shared" si="5"/>
        <v>3.3549951180382009E-2</v>
      </c>
      <c r="K12" s="215">
        <f t="shared" si="6"/>
        <v>4.5242882698508805E-2</v>
      </c>
      <c r="L12" s="52">
        <f t="shared" si="7"/>
        <v>0.40418852265847743</v>
      </c>
      <c r="N12" s="27">
        <f t="shared" si="0"/>
        <v>0.66515322552950129</v>
      </c>
      <c r="O12" s="152">
        <f t="shared" si="1"/>
        <v>0.75983314730558693</v>
      </c>
      <c r="P12" s="52">
        <f t="shared" si="8"/>
        <v>0.14234302434708157</v>
      </c>
    </row>
    <row r="13" spans="1:16" ht="20.100000000000001" customHeight="1" x14ac:dyDescent="0.25">
      <c r="A13" s="8" t="s">
        <v>171</v>
      </c>
      <c r="B13" s="19">
        <v>16523.09</v>
      </c>
      <c r="C13" s="140">
        <v>18250.25</v>
      </c>
      <c r="D13" s="247">
        <f t="shared" si="2"/>
        <v>5.9873183902546416E-2</v>
      </c>
      <c r="E13" s="215">
        <f t="shared" si="3"/>
        <v>6.0813830521740206E-2</v>
      </c>
      <c r="F13" s="52">
        <f t="shared" si="4"/>
        <v>0.10453008486911346</v>
      </c>
      <c r="H13" s="19">
        <v>1661.8590000000002</v>
      </c>
      <c r="I13" s="140">
        <v>1630.0410000000002</v>
      </c>
      <c r="J13" s="247">
        <f t="shared" si="5"/>
        <v>4.6429736461230879E-2</v>
      </c>
      <c r="K13" s="215">
        <f t="shared" si="6"/>
        <v>4.3735443070884991E-2</v>
      </c>
      <c r="L13" s="52">
        <f t="shared" si="7"/>
        <v>-1.9146028634198196E-2</v>
      </c>
      <c r="N13" s="27">
        <f t="shared" si="0"/>
        <v>1.0057797905839647</v>
      </c>
      <c r="O13" s="152">
        <f t="shared" si="1"/>
        <v>0.89316091560389599</v>
      </c>
      <c r="P13" s="52">
        <f t="shared" si="8"/>
        <v>-0.11197170199122931</v>
      </c>
    </row>
    <row r="14" spans="1:16" ht="20.100000000000001" customHeight="1" x14ac:dyDescent="0.25">
      <c r="A14" s="8" t="s">
        <v>167</v>
      </c>
      <c r="B14" s="19">
        <v>6972.7900000000018</v>
      </c>
      <c r="C14" s="140">
        <v>6612.52</v>
      </c>
      <c r="D14" s="247">
        <f t="shared" si="2"/>
        <v>2.5266650365266829E-2</v>
      </c>
      <c r="E14" s="215">
        <f t="shared" si="3"/>
        <v>2.2034365041663406E-2</v>
      </c>
      <c r="F14" s="52">
        <f t="shared" si="4"/>
        <v>-5.1667983690890054E-2</v>
      </c>
      <c r="H14" s="19">
        <v>1403.4489999999998</v>
      </c>
      <c r="I14" s="140">
        <v>1402.8269999999998</v>
      </c>
      <c r="J14" s="247">
        <f t="shared" si="5"/>
        <v>3.921016596882046E-2</v>
      </c>
      <c r="K14" s="215">
        <f t="shared" si="6"/>
        <v>3.7639090303127572E-2</v>
      </c>
      <c r="L14" s="52">
        <f t="shared" si="7"/>
        <v>-4.4319387451918166E-4</v>
      </c>
      <c r="N14" s="27">
        <f t="shared" si="0"/>
        <v>2.0127509935047514</v>
      </c>
      <c r="O14" s="152">
        <f t="shared" si="1"/>
        <v>2.1214710881781826</v>
      </c>
      <c r="P14" s="52">
        <f t="shared" si="8"/>
        <v>5.4015670604201142E-2</v>
      </c>
    </row>
    <row r="15" spans="1:16" ht="20.100000000000001" customHeight="1" x14ac:dyDescent="0.25">
      <c r="A15" s="8" t="s">
        <v>174</v>
      </c>
      <c r="B15" s="19">
        <v>7456.699999999998</v>
      </c>
      <c r="C15" s="140">
        <v>7089.46</v>
      </c>
      <c r="D15" s="247">
        <f t="shared" si="2"/>
        <v>2.7020150008631418E-2</v>
      </c>
      <c r="E15" s="215">
        <f t="shared" si="3"/>
        <v>2.3623633590260755E-2</v>
      </c>
      <c r="F15" s="52">
        <f t="shared" si="4"/>
        <v>-4.9249668083736514E-2</v>
      </c>
      <c r="H15" s="19">
        <v>1414.9470000000001</v>
      </c>
      <c r="I15" s="140">
        <v>1200.673</v>
      </c>
      <c r="J15" s="247">
        <f t="shared" si="5"/>
        <v>3.9531402072383544E-2</v>
      </c>
      <c r="K15" s="215">
        <f t="shared" si="6"/>
        <v>3.2215119520459114E-2</v>
      </c>
      <c r="L15" s="52">
        <f t="shared" si="7"/>
        <v>-0.15143606085598973</v>
      </c>
      <c r="N15" s="27">
        <f t="shared" si="0"/>
        <v>1.8975511955690862</v>
      </c>
      <c r="O15" s="152">
        <f t="shared" si="1"/>
        <v>1.6936028978229654</v>
      </c>
      <c r="P15" s="52">
        <f t="shared" si="8"/>
        <v>-0.10747973399735107</v>
      </c>
    </row>
    <row r="16" spans="1:16" ht="20.100000000000001" customHeight="1" x14ac:dyDescent="0.25">
      <c r="A16" s="8" t="s">
        <v>177</v>
      </c>
      <c r="B16" s="19">
        <v>5232.9100000000008</v>
      </c>
      <c r="C16" s="140">
        <v>6013.2300000000005</v>
      </c>
      <c r="D16" s="247">
        <f t="shared" si="2"/>
        <v>1.8962009090035471E-2</v>
      </c>
      <c r="E16" s="215">
        <f t="shared" si="3"/>
        <v>2.0037399493609342E-2</v>
      </c>
      <c r="F16" s="52">
        <f t="shared" si="4"/>
        <v>0.14911779487894872</v>
      </c>
      <c r="H16" s="19">
        <v>936.32399999999996</v>
      </c>
      <c r="I16" s="140">
        <v>1036.222</v>
      </c>
      <c r="J16" s="247">
        <f t="shared" si="5"/>
        <v>2.615942541595017E-2</v>
      </c>
      <c r="K16" s="215">
        <f t="shared" si="6"/>
        <v>2.7802753605460591E-2</v>
      </c>
      <c r="L16" s="52">
        <f t="shared" si="7"/>
        <v>0.10669170073607002</v>
      </c>
      <c r="N16" s="27">
        <f t="shared" si="0"/>
        <v>1.7892988795908966</v>
      </c>
      <c r="O16" s="152">
        <f t="shared" si="1"/>
        <v>1.7232369292376972</v>
      </c>
      <c r="P16" s="52">
        <f t="shared" si="8"/>
        <v>-3.692057884052536E-2</v>
      </c>
    </row>
    <row r="17" spans="1:16" ht="20.100000000000001" customHeight="1" x14ac:dyDescent="0.25">
      <c r="A17" s="8" t="s">
        <v>186</v>
      </c>
      <c r="B17" s="19">
        <v>6376.01</v>
      </c>
      <c r="C17" s="140">
        <v>10552.29</v>
      </c>
      <c r="D17" s="247">
        <f t="shared" si="2"/>
        <v>2.3104154204478398E-2</v>
      </c>
      <c r="E17" s="215">
        <f t="shared" si="3"/>
        <v>3.5162541646073561E-2</v>
      </c>
      <c r="F17" s="52">
        <f t="shared" si="4"/>
        <v>0.65499897271177432</v>
      </c>
      <c r="H17" s="19">
        <v>626.39299999999992</v>
      </c>
      <c r="I17" s="140">
        <v>1006.6810000000002</v>
      </c>
      <c r="J17" s="247">
        <f t="shared" si="5"/>
        <v>1.7500438912783689E-2</v>
      </c>
      <c r="K17" s="215">
        <f t="shared" si="6"/>
        <v>2.7010142423436943E-2</v>
      </c>
      <c r="L17" s="52">
        <f t="shared" si="7"/>
        <v>0.60710767840636837</v>
      </c>
      <c r="N17" s="27">
        <f t="shared" si="0"/>
        <v>0.98242160849810434</v>
      </c>
      <c r="O17" s="152">
        <f t="shared" si="1"/>
        <v>0.95399292475851216</v>
      </c>
      <c r="P17" s="52">
        <f t="shared" si="8"/>
        <v>-2.8937355910822304E-2</v>
      </c>
    </row>
    <row r="18" spans="1:16" ht="20.100000000000001" customHeight="1" x14ac:dyDescent="0.25">
      <c r="A18" s="8" t="s">
        <v>184</v>
      </c>
      <c r="B18" s="19">
        <v>4201.8200000000006</v>
      </c>
      <c r="C18" s="140">
        <v>3559.6699999999996</v>
      </c>
      <c r="D18" s="247">
        <f t="shared" si="2"/>
        <v>1.5225744191031921E-2</v>
      </c>
      <c r="E18" s="215">
        <f t="shared" si="3"/>
        <v>1.1861600147577318E-2</v>
      </c>
      <c r="F18" s="52">
        <f t="shared" si="4"/>
        <v>-0.15282663226887419</v>
      </c>
      <c r="H18" s="19">
        <v>1306.8589999999999</v>
      </c>
      <c r="I18" s="140">
        <v>1000.9980000000002</v>
      </c>
      <c r="J18" s="247">
        <f t="shared" si="5"/>
        <v>3.6511592717545657E-2</v>
      </c>
      <c r="K18" s="215">
        <f t="shared" si="6"/>
        <v>2.6857662502397021E-2</v>
      </c>
      <c r="L18" s="52">
        <f t="shared" si="7"/>
        <v>-0.2340428462443154</v>
      </c>
      <c r="N18" s="27">
        <f t="shared" si="0"/>
        <v>3.1102212850621869</v>
      </c>
      <c r="O18" s="152">
        <f t="shared" si="1"/>
        <v>2.8120528026474374</v>
      </c>
      <c r="P18" s="52">
        <f t="shared" si="8"/>
        <v>-9.586728887966818E-2</v>
      </c>
    </row>
    <row r="19" spans="1:16" ht="20.100000000000001" customHeight="1" x14ac:dyDescent="0.25">
      <c r="A19" s="8" t="s">
        <v>172</v>
      </c>
      <c r="B19" s="19">
        <v>6964.3199999999988</v>
      </c>
      <c r="C19" s="140">
        <v>6371.51</v>
      </c>
      <c r="D19" s="247">
        <f t="shared" si="2"/>
        <v>2.5235958414326978E-2</v>
      </c>
      <c r="E19" s="215">
        <f t="shared" si="3"/>
        <v>2.1231266931004942E-2</v>
      </c>
      <c r="F19" s="52">
        <f t="shared" si="4"/>
        <v>-8.5121016840122035E-2</v>
      </c>
      <c r="H19" s="19">
        <v>963.33399999999995</v>
      </c>
      <c r="I19" s="140">
        <v>994.06200000000013</v>
      </c>
      <c r="J19" s="247">
        <f t="shared" si="5"/>
        <v>2.6914042493462669E-2</v>
      </c>
      <c r="K19" s="215">
        <f t="shared" si="6"/>
        <v>2.6671563482102645E-2</v>
      </c>
      <c r="L19" s="52">
        <f t="shared" si="7"/>
        <v>3.1897555780238403E-2</v>
      </c>
      <c r="N19" s="27">
        <f t="shared" si="0"/>
        <v>1.3832420107059986</v>
      </c>
      <c r="O19" s="152">
        <f t="shared" si="1"/>
        <v>1.5601670561609415</v>
      </c>
      <c r="P19" s="52">
        <f t="shared" si="8"/>
        <v>0.12790606711304367</v>
      </c>
    </row>
    <row r="20" spans="1:16" ht="20.100000000000001" customHeight="1" x14ac:dyDescent="0.25">
      <c r="A20" s="8" t="s">
        <v>190</v>
      </c>
      <c r="B20" s="19">
        <v>1296.48</v>
      </c>
      <c r="C20" s="140">
        <v>2584.9300000000007</v>
      </c>
      <c r="D20" s="247">
        <f t="shared" si="2"/>
        <v>4.6979339497620221E-3</v>
      </c>
      <c r="E20" s="215">
        <f t="shared" si="3"/>
        <v>8.6135529612231046E-3</v>
      </c>
      <c r="F20" s="52">
        <f t="shared" si="4"/>
        <v>0.99380630630630684</v>
      </c>
      <c r="H20" s="19">
        <v>404.14</v>
      </c>
      <c r="I20" s="140">
        <v>810.12700000000007</v>
      </c>
      <c r="J20" s="247">
        <f t="shared" si="5"/>
        <v>1.1291038345275889E-2</v>
      </c>
      <c r="K20" s="215">
        <f t="shared" si="6"/>
        <v>2.1736424598330254E-2</v>
      </c>
      <c r="L20" s="52">
        <f t="shared" si="7"/>
        <v>1.0045701984460833</v>
      </c>
      <c r="N20" s="27">
        <f t="shared" si="0"/>
        <v>3.1172096754288536</v>
      </c>
      <c r="O20" s="152">
        <f t="shared" si="1"/>
        <v>3.1340384459153627</v>
      </c>
      <c r="P20" s="52">
        <f t="shared" si="8"/>
        <v>5.398664908286565E-3</v>
      </c>
    </row>
    <row r="21" spans="1:16" ht="20.100000000000001" customHeight="1" x14ac:dyDescent="0.25">
      <c r="A21" s="8" t="s">
        <v>168</v>
      </c>
      <c r="B21" s="19">
        <v>1944.44</v>
      </c>
      <c r="C21" s="140">
        <v>3736.56</v>
      </c>
      <c r="D21" s="247">
        <f t="shared" si="2"/>
        <v>7.0458863146946092E-3</v>
      </c>
      <c r="E21" s="215">
        <f t="shared" si="3"/>
        <v>1.2451036373436725E-2</v>
      </c>
      <c r="F21" s="52">
        <f t="shared" si="4"/>
        <v>0.9216638209458764</v>
      </c>
      <c r="H21" s="19">
        <v>400.28599999999994</v>
      </c>
      <c r="I21" s="140">
        <v>766.87900000000025</v>
      </c>
      <c r="J21" s="247">
        <f t="shared" si="5"/>
        <v>1.1183363624182471E-2</v>
      </c>
      <c r="K21" s="215">
        <f t="shared" si="6"/>
        <v>2.0576042471788882E-2</v>
      </c>
      <c r="L21" s="52">
        <f t="shared" si="7"/>
        <v>0.9158276832065082</v>
      </c>
      <c r="N21" s="27">
        <f t="shared" si="0"/>
        <v>2.0586184196992448</v>
      </c>
      <c r="O21" s="152">
        <f t="shared" si="1"/>
        <v>2.0523663476566689</v>
      </c>
      <c r="P21" s="52">
        <f t="shared" si="8"/>
        <v>-3.0370232689792167E-3</v>
      </c>
    </row>
    <row r="22" spans="1:16" ht="20.100000000000001" customHeight="1" x14ac:dyDescent="0.25">
      <c r="A22" s="8" t="s">
        <v>182</v>
      </c>
      <c r="B22" s="19">
        <v>5922.12</v>
      </c>
      <c r="C22" s="140">
        <v>5732.8499999999995</v>
      </c>
      <c r="D22" s="247">
        <f t="shared" si="2"/>
        <v>2.1459435242012732E-2</v>
      </c>
      <c r="E22" s="215">
        <f t="shared" si="3"/>
        <v>1.9103111919374163E-2</v>
      </c>
      <c r="F22" s="52">
        <f t="shared" si="4"/>
        <v>-3.1959838706409269E-2</v>
      </c>
      <c r="H22" s="19">
        <v>790.55799999999988</v>
      </c>
      <c r="I22" s="140">
        <v>756.55300000000011</v>
      </c>
      <c r="J22" s="247">
        <f t="shared" si="5"/>
        <v>2.2086951779493779E-2</v>
      </c>
      <c r="K22" s="215">
        <f t="shared" si="6"/>
        <v>2.0298986750399074E-2</v>
      </c>
      <c r="L22" s="52">
        <f t="shared" si="7"/>
        <v>-4.3013921812188063E-2</v>
      </c>
      <c r="N22" s="27">
        <f t="shared" si="0"/>
        <v>1.3349239799261072</v>
      </c>
      <c r="O22" s="152">
        <f t="shared" si="1"/>
        <v>1.3196804381764746</v>
      </c>
      <c r="P22" s="52">
        <f t="shared" si="8"/>
        <v>-1.1419033577085333E-2</v>
      </c>
    </row>
    <row r="23" spans="1:16" ht="20.100000000000001" customHeight="1" x14ac:dyDescent="0.25">
      <c r="A23" s="8" t="s">
        <v>173</v>
      </c>
      <c r="B23" s="19">
        <v>2525.29</v>
      </c>
      <c r="C23" s="140">
        <v>2987.56</v>
      </c>
      <c r="D23" s="247">
        <f t="shared" si="2"/>
        <v>9.1506584166315998E-3</v>
      </c>
      <c r="E23" s="215">
        <f t="shared" si="3"/>
        <v>9.9552043130110637E-3</v>
      </c>
      <c r="F23" s="52">
        <f t="shared" si="4"/>
        <v>0.18305620344594087</v>
      </c>
      <c r="H23" s="19">
        <v>527.37199999999996</v>
      </c>
      <c r="I23" s="140">
        <v>593.428</v>
      </c>
      <c r="J23" s="247">
        <f t="shared" si="5"/>
        <v>1.4733947330689454E-2</v>
      </c>
      <c r="K23" s="215">
        <f t="shared" si="6"/>
        <v>1.5922198589280352E-2</v>
      </c>
      <c r="L23" s="52">
        <f t="shared" si="7"/>
        <v>0.12525503818936168</v>
      </c>
      <c r="N23" s="27">
        <f t="shared" si="0"/>
        <v>2.0883621287060099</v>
      </c>
      <c r="O23" s="152">
        <f t="shared" si="1"/>
        <v>1.9863299816572721</v>
      </c>
      <c r="P23" s="52">
        <f t="shared" si="8"/>
        <v>-4.8857497292367998E-2</v>
      </c>
    </row>
    <row r="24" spans="1:16" ht="20.100000000000001" customHeight="1" x14ac:dyDescent="0.25">
      <c r="A24" s="8" t="s">
        <v>178</v>
      </c>
      <c r="B24" s="19">
        <v>6455.33</v>
      </c>
      <c r="C24" s="140">
        <v>3830.4100000000003</v>
      </c>
      <c r="D24" s="247">
        <f t="shared" si="2"/>
        <v>2.3391578708439217E-2</v>
      </c>
      <c r="E24" s="215">
        <f t="shared" si="3"/>
        <v>1.2763765130273773E-2</v>
      </c>
      <c r="F24" s="52">
        <f t="shared" si="4"/>
        <v>-0.40662832109280234</v>
      </c>
      <c r="H24" s="19">
        <v>928.57499999999993</v>
      </c>
      <c r="I24" s="140">
        <v>535.50199999999995</v>
      </c>
      <c r="J24" s="247">
        <f t="shared" si="5"/>
        <v>2.5942930498007024E-2</v>
      </c>
      <c r="K24" s="215">
        <f t="shared" si="6"/>
        <v>1.4367992728615447E-2</v>
      </c>
      <c r="L24" s="52">
        <f t="shared" si="7"/>
        <v>-0.42330775650862884</v>
      </c>
      <c r="N24" s="27">
        <f t="shared" si="0"/>
        <v>1.4384624798422387</v>
      </c>
      <c r="O24" s="152">
        <f t="shared" si="1"/>
        <v>1.398027887354095</v>
      </c>
      <c r="P24" s="52">
        <f t="shared" si="8"/>
        <v>-2.8109591355193597E-2</v>
      </c>
    </row>
    <row r="25" spans="1:16" ht="20.100000000000001" customHeight="1" x14ac:dyDescent="0.25">
      <c r="A25" s="8" t="s">
        <v>170</v>
      </c>
      <c r="B25" s="19">
        <v>2252.02</v>
      </c>
      <c r="C25" s="140">
        <v>2084.62</v>
      </c>
      <c r="D25" s="247">
        <f t="shared" si="2"/>
        <v>8.1604353430388965E-3</v>
      </c>
      <c r="E25" s="215">
        <f t="shared" si="3"/>
        <v>6.9464104536776242E-3</v>
      </c>
      <c r="F25" s="52">
        <f t="shared" si="4"/>
        <v>-7.4333265246312244E-2</v>
      </c>
      <c r="H25" s="19">
        <v>510.40600000000012</v>
      </c>
      <c r="I25" s="140">
        <v>470.04700000000003</v>
      </c>
      <c r="J25" s="247">
        <f t="shared" si="5"/>
        <v>1.4259943875040548E-2</v>
      </c>
      <c r="K25" s="215">
        <f t="shared" si="6"/>
        <v>1.2611777132685791E-2</v>
      </c>
      <c r="L25" s="52">
        <f t="shared" si="7"/>
        <v>-7.9072346328217316E-2</v>
      </c>
      <c r="N25" s="27">
        <f t="shared" si="0"/>
        <v>2.2664363549169195</v>
      </c>
      <c r="O25" s="152">
        <f t="shared" si="1"/>
        <v>2.2548330151298561</v>
      </c>
      <c r="P25" s="52">
        <f t="shared" si="8"/>
        <v>-5.1196406913834322E-3</v>
      </c>
    </row>
    <row r="26" spans="1:16" ht="20.100000000000001" customHeight="1" x14ac:dyDescent="0.25">
      <c r="A26" s="8" t="s">
        <v>205</v>
      </c>
      <c r="B26" s="19">
        <v>6861.369999999999</v>
      </c>
      <c r="C26" s="140">
        <v>8216.6699999999983</v>
      </c>
      <c r="D26" s="247">
        <f t="shared" si="2"/>
        <v>2.4862908077933052E-2</v>
      </c>
      <c r="E26" s="215">
        <f t="shared" si="3"/>
        <v>2.7379744213534993E-2</v>
      </c>
      <c r="F26" s="52">
        <f t="shared" si="4"/>
        <v>0.19752615002543217</v>
      </c>
      <c r="H26" s="19">
        <v>270.25200000000001</v>
      </c>
      <c r="I26" s="140">
        <v>332.53600000000006</v>
      </c>
      <c r="J26" s="247">
        <f t="shared" si="5"/>
        <v>7.5504174169532829E-3</v>
      </c>
      <c r="K26" s="215">
        <f t="shared" si="6"/>
        <v>8.9222352671005298E-3</v>
      </c>
      <c r="L26" s="52">
        <f t="shared" si="7"/>
        <v>0.23046637952725621</v>
      </c>
      <c r="N26" s="27">
        <f t="shared" si="0"/>
        <v>0.39387469266341857</v>
      </c>
      <c r="O26" s="152">
        <f t="shared" si="1"/>
        <v>0.4047089636069115</v>
      </c>
      <c r="P26" s="52">
        <f t="shared" si="8"/>
        <v>2.7506897867010816E-2</v>
      </c>
    </row>
    <row r="27" spans="1:16" ht="20.100000000000001" customHeight="1" x14ac:dyDescent="0.25">
      <c r="A27" s="8" t="s">
        <v>179</v>
      </c>
      <c r="B27" s="19">
        <v>772.83999999999992</v>
      </c>
      <c r="C27" s="140">
        <v>1477.21</v>
      </c>
      <c r="D27" s="247">
        <f t="shared" si="2"/>
        <v>2.8004684019299034E-3</v>
      </c>
      <c r="E27" s="215">
        <f t="shared" si="3"/>
        <v>4.9223872870245529E-3</v>
      </c>
      <c r="F27" s="52">
        <f t="shared" si="4"/>
        <v>0.91140468919828188</v>
      </c>
      <c r="H27" s="19">
        <v>167.88000000000002</v>
      </c>
      <c r="I27" s="140">
        <v>302.42</v>
      </c>
      <c r="J27" s="247">
        <f t="shared" si="5"/>
        <v>4.6903041456052771E-3</v>
      </c>
      <c r="K27" s="215">
        <f t="shared" si="6"/>
        <v>8.1141963260415156E-3</v>
      </c>
      <c r="L27" s="52">
        <f t="shared" si="7"/>
        <v>0.8014057660233499</v>
      </c>
      <c r="N27" s="27">
        <f t="shared" si="0"/>
        <v>2.1722478132601837</v>
      </c>
      <c r="O27" s="152">
        <f t="shared" si="1"/>
        <v>2.0472376980930269</v>
      </c>
      <c r="P27" s="52">
        <f t="shared" si="8"/>
        <v>-5.7548735647954145E-2</v>
      </c>
    </row>
    <row r="28" spans="1:16" ht="20.100000000000001" customHeight="1" x14ac:dyDescent="0.25">
      <c r="A28" s="8" t="s">
        <v>183</v>
      </c>
      <c r="B28" s="19">
        <v>749.59999999999991</v>
      </c>
      <c r="C28" s="140">
        <v>927.59</v>
      </c>
      <c r="D28" s="247">
        <f t="shared" si="2"/>
        <v>2.7162557762106716E-3</v>
      </c>
      <c r="E28" s="215">
        <f t="shared" si="3"/>
        <v>3.0909330586518539E-3</v>
      </c>
      <c r="F28" s="52">
        <f t="shared" ref="F28:F29" si="9">(C28-B28)/B28</f>
        <v>0.23744663820704395</v>
      </c>
      <c r="H28" s="19">
        <v>166.80300000000003</v>
      </c>
      <c r="I28" s="140">
        <v>215.95900000000003</v>
      </c>
      <c r="J28" s="247">
        <f t="shared" si="5"/>
        <v>4.660214453177252E-3</v>
      </c>
      <c r="K28" s="215">
        <f t="shared" si="6"/>
        <v>5.7943711539435224E-3</v>
      </c>
      <c r="L28" s="52">
        <f t="shared" ref="L28" si="10">(I28-H28)/H28</f>
        <v>0.29469493953945669</v>
      </c>
      <c r="N28" s="27">
        <f t="shared" si="0"/>
        <v>2.2252267876200644</v>
      </c>
      <c r="O28" s="152">
        <f t="shared" si="1"/>
        <v>2.3281730074709732</v>
      </c>
      <c r="P28" s="52">
        <f t="shared" ref="P28" si="11">(O28-N28)/N28</f>
        <v>4.6263248502869385E-2</v>
      </c>
    </row>
    <row r="29" spans="1:16" ht="20.100000000000001" customHeight="1" x14ac:dyDescent="0.25">
      <c r="A29" s="8" t="s">
        <v>204</v>
      </c>
      <c r="B29" s="19">
        <v>770.51</v>
      </c>
      <c r="C29" s="140">
        <v>790.72</v>
      </c>
      <c r="D29" s="247">
        <f t="shared" si="2"/>
        <v>2.7920253977162285E-3</v>
      </c>
      <c r="E29" s="215">
        <f t="shared" si="3"/>
        <v>2.6348522387446977E-3</v>
      </c>
      <c r="F29" s="52">
        <f t="shared" si="9"/>
        <v>2.6229380540161759E-2</v>
      </c>
      <c r="H29" s="19">
        <v>192.7</v>
      </c>
      <c r="I29" s="140">
        <v>188.66200000000001</v>
      </c>
      <c r="J29" s="247">
        <f t="shared" si="5"/>
        <v>5.3837360546708166E-3</v>
      </c>
      <c r="K29" s="215">
        <f t="shared" si="6"/>
        <v>5.0619684784856973E-3</v>
      </c>
      <c r="L29" s="52">
        <f t="shared" ref="L29:L32" si="12">(I29-H29)/H29</f>
        <v>-2.0954852101712416E-2</v>
      </c>
      <c r="N29" s="27">
        <f t="shared" ref="N29:N30" si="13">(H29/B29)*10</f>
        <v>2.5009409352247216</v>
      </c>
      <c r="O29" s="152">
        <f t="shared" ref="O29:O30" si="14">(I29/C29)*10</f>
        <v>2.3859520437070012</v>
      </c>
      <c r="P29" s="52">
        <f t="shared" ref="P29:P30" si="15">(O29-N29)/N29</f>
        <v>-4.5978251584493375E-2</v>
      </c>
    </row>
    <row r="30" spans="1:16" ht="20.100000000000001" customHeight="1" x14ac:dyDescent="0.25">
      <c r="A30" s="8" t="s">
        <v>211</v>
      </c>
      <c r="B30" s="19">
        <v>22.46</v>
      </c>
      <c r="C30" s="140">
        <v>28.230000000000004</v>
      </c>
      <c r="D30" s="247">
        <f t="shared" si="2"/>
        <v>8.1386212291477715E-5</v>
      </c>
      <c r="E30" s="215">
        <f t="shared" si="3"/>
        <v>9.4068543479060632E-5</v>
      </c>
      <c r="F30" s="52">
        <f t="shared" si="4"/>
        <v>0.25690115761353532</v>
      </c>
      <c r="H30" s="19">
        <v>7.3210000000000006</v>
      </c>
      <c r="I30" s="140">
        <v>183.685</v>
      </c>
      <c r="J30" s="247">
        <f t="shared" si="5"/>
        <v>2.0453726858456179E-4</v>
      </c>
      <c r="K30" s="215">
        <f t="shared" si="6"/>
        <v>4.9284311624526681E-3</v>
      </c>
      <c r="L30" s="52">
        <f t="shared" si="12"/>
        <v>24.090151618631332</v>
      </c>
      <c r="N30" s="27">
        <f t="shared" si="13"/>
        <v>3.2595725734639358</v>
      </c>
      <c r="O30" s="152">
        <f t="shared" si="14"/>
        <v>65.06730428622032</v>
      </c>
      <c r="P30" s="52">
        <f t="shared" si="15"/>
        <v>18.961913048333678</v>
      </c>
    </row>
    <row r="31" spans="1:16" ht="20.100000000000001" customHeight="1" x14ac:dyDescent="0.25">
      <c r="A31" s="8" t="s">
        <v>208</v>
      </c>
      <c r="B31" s="19">
        <v>1663.42</v>
      </c>
      <c r="C31" s="140">
        <v>824</v>
      </c>
      <c r="D31" s="247">
        <f t="shared" si="2"/>
        <v>6.0275802871723001E-3</v>
      </c>
      <c r="E31" s="215">
        <f t="shared" si="3"/>
        <v>2.7457484883721553E-3</v>
      </c>
      <c r="F31" s="52">
        <f t="shared" si="4"/>
        <v>-0.50463502903656321</v>
      </c>
      <c r="H31" s="19">
        <v>264.26099999999997</v>
      </c>
      <c r="I31" s="140">
        <v>175.24799999999999</v>
      </c>
      <c r="J31" s="247">
        <f t="shared" si="5"/>
        <v>7.3830382643661884E-3</v>
      </c>
      <c r="K31" s="215">
        <f t="shared" si="6"/>
        <v>4.7020589833546836E-3</v>
      </c>
      <c r="L31" s="52">
        <f t="shared" si="12"/>
        <v>-0.33683744479889194</v>
      </c>
      <c r="N31" s="27">
        <f t="shared" ref="N31:N32" si="16">(H31/B31)*10</f>
        <v>1.5886607110651547</v>
      </c>
      <c r="O31" s="152">
        <f t="shared" ref="O31:O32" si="17">(I31/C31)*10</f>
        <v>2.1267961165048543</v>
      </c>
      <c r="P31" s="52">
        <f t="shared" ref="P31:P32" si="18">(O31-N31)/N31</f>
        <v>0.33873526404445048</v>
      </c>
    </row>
    <row r="32" spans="1:16" ht="20.100000000000001" customHeight="1" thickBot="1" x14ac:dyDescent="0.3">
      <c r="A32" s="8" t="s">
        <v>17</v>
      </c>
      <c r="B32" s="19">
        <f>B33-SUM(B7:B31)</f>
        <v>17570</v>
      </c>
      <c r="C32" s="140">
        <f>C33-SUM(C7:C31)</f>
        <v>16166.089999999967</v>
      </c>
      <c r="D32" s="247">
        <f t="shared" si="2"/>
        <v>6.3666774263635942E-2</v>
      </c>
      <c r="E32" s="215">
        <f t="shared" si="3"/>
        <v>5.3868952888820543E-2</v>
      </c>
      <c r="F32" s="52">
        <f t="shared" si="4"/>
        <v>-7.990381331815781E-2</v>
      </c>
      <c r="H32" s="19">
        <f>H33-SUM(H7:H31)</f>
        <v>3753.5700000000215</v>
      </c>
      <c r="I32" s="140">
        <f>I33-SUM(I7:I31)</f>
        <v>3047.3369999999777</v>
      </c>
      <c r="J32" s="247">
        <f t="shared" si="5"/>
        <v>0.10486886425911185</v>
      </c>
      <c r="K32" s="215">
        <f t="shared" si="6"/>
        <v>8.176274945311221E-2</v>
      </c>
      <c r="L32" s="52">
        <f t="shared" si="12"/>
        <v>-0.18814968150321953</v>
      </c>
      <c r="N32" s="27">
        <f t="shared" si="16"/>
        <v>2.1363517359135011</v>
      </c>
      <c r="O32" s="152">
        <f t="shared" si="17"/>
        <v>1.885017960434455</v>
      </c>
      <c r="P32" s="52">
        <f t="shared" si="18"/>
        <v>-0.11764625237219008</v>
      </c>
    </row>
    <row r="33" spans="1:16" ht="26.25" customHeight="1" thickBot="1" x14ac:dyDescent="0.3">
      <c r="A33" s="12" t="s">
        <v>18</v>
      </c>
      <c r="B33" s="17">
        <v>275968.12000000005</v>
      </c>
      <c r="C33" s="145">
        <v>300100.31999999995</v>
      </c>
      <c r="D33" s="243">
        <f>SUM(D7:D32)</f>
        <v>1</v>
      </c>
      <c r="E33" s="244">
        <f>SUM(E7:E32)</f>
        <v>1.0000000000000002</v>
      </c>
      <c r="F33" s="57">
        <f t="shared" si="4"/>
        <v>8.7445607847746659E-2</v>
      </c>
      <c r="G33" s="1"/>
      <c r="H33" s="17">
        <v>35792.988000000019</v>
      </c>
      <c r="I33" s="145">
        <v>37270.480999999985</v>
      </c>
      <c r="J33" s="243">
        <f>SUM(J7:J32)</f>
        <v>1</v>
      </c>
      <c r="K33" s="244">
        <f>SUM(K7:K32)</f>
        <v>0.99999999999999989</v>
      </c>
      <c r="L33" s="57">
        <f t="shared" si="7"/>
        <v>4.1278839307854517E-2</v>
      </c>
      <c r="N33" s="29">
        <f t="shared" si="0"/>
        <v>1.2969972038799269</v>
      </c>
      <c r="O33" s="146">
        <f t="shared" si="1"/>
        <v>1.2419340639156931</v>
      </c>
      <c r="P33" s="57">
        <f t="shared" si="8"/>
        <v>-4.2454324342037261E-2</v>
      </c>
    </row>
    <row r="35" spans="1:16" ht="15.75" thickBot="1" x14ac:dyDescent="0.3"/>
    <row r="36" spans="1:16" x14ac:dyDescent="0.25">
      <c r="A36" s="375" t="s">
        <v>2</v>
      </c>
      <c r="B36" s="363" t="s">
        <v>1</v>
      </c>
      <c r="C36" s="361"/>
      <c r="D36" s="363" t="s">
        <v>104</v>
      </c>
      <c r="E36" s="361"/>
      <c r="F36" s="130" t="s">
        <v>0</v>
      </c>
      <c r="H36" s="373" t="s">
        <v>19</v>
      </c>
      <c r="I36" s="374"/>
      <c r="J36" s="363" t="s">
        <v>104</v>
      </c>
      <c r="K36" s="364"/>
      <c r="L36" s="130" t="s">
        <v>0</v>
      </c>
      <c r="N36" s="371" t="s">
        <v>22</v>
      </c>
      <c r="O36" s="361"/>
      <c r="P36" s="130" t="s">
        <v>0</v>
      </c>
    </row>
    <row r="37" spans="1:16" x14ac:dyDescent="0.25">
      <c r="A37" s="376"/>
      <c r="B37" s="366" t="str">
        <f>B5</f>
        <v>jan-mar</v>
      </c>
      <c r="C37" s="368"/>
      <c r="D37" s="366" t="str">
        <f>B5</f>
        <v>jan-mar</v>
      </c>
      <c r="E37" s="368"/>
      <c r="F37" s="131" t="str">
        <f>F5</f>
        <v>2025/2024</v>
      </c>
      <c r="H37" s="369" t="str">
        <f>B5</f>
        <v>jan-mar</v>
      </c>
      <c r="I37" s="368"/>
      <c r="J37" s="366" t="str">
        <f>B5</f>
        <v>jan-mar</v>
      </c>
      <c r="K37" s="367"/>
      <c r="L37" s="131" t="str">
        <f>L5</f>
        <v>2025/2024</v>
      </c>
      <c r="N37" s="369" t="str">
        <f>B5</f>
        <v>jan-mar</v>
      </c>
      <c r="O37" s="367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164</v>
      </c>
      <c r="B39" s="39">
        <v>21982.180000000011</v>
      </c>
      <c r="C39" s="147">
        <v>19575.47</v>
      </c>
      <c r="D39" s="247">
        <f t="shared" ref="D39:D61" si="19">B39/$B$62</f>
        <v>0.17875770511205286</v>
      </c>
      <c r="E39" s="246">
        <f t="shared" ref="E39:E61" si="20">C39/$C$62</f>
        <v>0.16961589053482876</v>
      </c>
      <c r="F39" s="52">
        <f>(C39-B39)/B39</f>
        <v>-0.10948459161011369</v>
      </c>
      <c r="H39" s="39">
        <v>3204.3900000000003</v>
      </c>
      <c r="I39" s="147">
        <v>2930.163</v>
      </c>
      <c r="J39" s="247">
        <f t="shared" ref="J39:J61" si="21">H39/$H$62</f>
        <v>0.2148683833168972</v>
      </c>
      <c r="K39" s="246">
        <f t="shared" ref="K39:K61" si="22">I39/$I$62</f>
        <v>0.20910856198403727</v>
      </c>
      <c r="L39" s="52">
        <f>(I39-H39)/H39</f>
        <v>-8.5578534448054161E-2</v>
      </c>
      <c r="N39" s="27">
        <f t="shared" ref="N39:N62" si="23">(H39/B39)*10</f>
        <v>1.4577216636384558</v>
      </c>
      <c r="O39" s="151">
        <f t="shared" ref="O39:O62" si="24">(I39/C39)*10</f>
        <v>1.4968544816548466</v>
      </c>
      <c r="P39" s="61">
        <f t="shared" si="8"/>
        <v>2.684519205039167E-2</v>
      </c>
    </row>
    <row r="40" spans="1:16" ht="20.100000000000001" customHeight="1" x14ac:dyDescent="0.25">
      <c r="A40" s="38" t="s">
        <v>175</v>
      </c>
      <c r="B40" s="19">
        <v>47124.69000000001</v>
      </c>
      <c r="C40" s="140">
        <v>38698.159999999996</v>
      </c>
      <c r="D40" s="247">
        <f t="shared" si="19"/>
        <v>0.38321501500383054</v>
      </c>
      <c r="E40" s="215">
        <f t="shared" si="20"/>
        <v>0.33530857090324206</v>
      </c>
      <c r="F40" s="52">
        <f t="shared" ref="F40:F62" si="25">(C40-B40)/B40</f>
        <v>-0.17881348397199029</v>
      </c>
      <c r="H40" s="19">
        <v>3051.7939999999999</v>
      </c>
      <c r="I40" s="140">
        <v>2195.7369999999996</v>
      </c>
      <c r="J40" s="247">
        <f t="shared" si="21"/>
        <v>0.20463615321362472</v>
      </c>
      <c r="K40" s="215">
        <f t="shared" si="22"/>
        <v>0.15669688224346018</v>
      </c>
      <c r="L40" s="52">
        <f t="shared" ref="L40:L62" si="26">(I40-H40)/H40</f>
        <v>-0.28050943150160212</v>
      </c>
      <c r="N40" s="27">
        <f t="shared" si="23"/>
        <v>0.64759980383955817</v>
      </c>
      <c r="O40" s="152">
        <f t="shared" si="24"/>
        <v>0.56740087900820091</v>
      </c>
      <c r="P40" s="52">
        <f t="shared" si="8"/>
        <v>-0.12384025497825263</v>
      </c>
    </row>
    <row r="41" spans="1:16" ht="20.100000000000001" customHeight="1" x14ac:dyDescent="0.25">
      <c r="A41" s="38" t="s">
        <v>171</v>
      </c>
      <c r="B41" s="19">
        <v>16523.09</v>
      </c>
      <c r="C41" s="140">
        <v>18250.25</v>
      </c>
      <c r="D41" s="247">
        <f t="shared" si="19"/>
        <v>0.13436472860107179</v>
      </c>
      <c r="E41" s="215">
        <f t="shared" si="20"/>
        <v>0.15813323543359409</v>
      </c>
      <c r="F41" s="52">
        <f t="shared" si="25"/>
        <v>0.10453008486911346</v>
      </c>
      <c r="H41" s="19">
        <v>1661.8590000000002</v>
      </c>
      <c r="I41" s="140">
        <v>1630.0410000000002</v>
      </c>
      <c r="J41" s="247">
        <f t="shared" si="21"/>
        <v>0.11143492416049092</v>
      </c>
      <c r="K41" s="215">
        <f t="shared" si="22"/>
        <v>0.11632647381221527</v>
      </c>
      <c r="L41" s="52">
        <f t="shared" si="26"/>
        <v>-1.9146028634198196E-2</v>
      </c>
      <c r="N41" s="27">
        <f t="shared" si="23"/>
        <v>1.0057797905839647</v>
      </c>
      <c r="O41" s="152">
        <f t="shared" si="24"/>
        <v>0.89316091560389599</v>
      </c>
      <c r="P41" s="52">
        <f t="shared" si="8"/>
        <v>-0.11197170199122931</v>
      </c>
    </row>
    <row r="42" spans="1:16" ht="20.100000000000001" customHeight="1" x14ac:dyDescent="0.25">
      <c r="A42" s="38" t="s">
        <v>177</v>
      </c>
      <c r="B42" s="19">
        <v>5232.9100000000008</v>
      </c>
      <c r="C42" s="140">
        <v>6013.2300000000005</v>
      </c>
      <c r="D42" s="247">
        <f t="shared" si="19"/>
        <v>4.2553694977382234E-2</v>
      </c>
      <c r="E42" s="215">
        <f t="shared" si="20"/>
        <v>5.2102930935540671E-2</v>
      </c>
      <c r="F42" s="52">
        <f t="shared" si="25"/>
        <v>0.14911779487894872</v>
      </c>
      <c r="H42" s="19">
        <v>936.32399999999996</v>
      </c>
      <c r="I42" s="140">
        <v>1036.222</v>
      </c>
      <c r="J42" s="247">
        <f t="shared" si="21"/>
        <v>6.2784624886736765E-2</v>
      </c>
      <c r="K42" s="215">
        <f t="shared" si="22"/>
        <v>7.3949091677228559E-2</v>
      </c>
      <c r="L42" s="52">
        <f t="shared" si="26"/>
        <v>0.10669170073607002</v>
      </c>
      <c r="N42" s="27">
        <f t="shared" si="23"/>
        <v>1.7892988795908966</v>
      </c>
      <c r="O42" s="152">
        <f t="shared" si="24"/>
        <v>1.7232369292376972</v>
      </c>
      <c r="P42" s="52">
        <f t="shared" si="8"/>
        <v>-3.692057884052536E-2</v>
      </c>
    </row>
    <row r="43" spans="1:16" ht="20.100000000000001" customHeight="1" x14ac:dyDescent="0.25">
      <c r="A43" s="38" t="s">
        <v>184</v>
      </c>
      <c r="B43" s="19">
        <v>4201.8200000000006</v>
      </c>
      <c r="C43" s="140">
        <v>3559.6699999999996</v>
      </c>
      <c r="D43" s="247">
        <f t="shared" si="19"/>
        <v>3.4168935951480961E-2</v>
      </c>
      <c r="E43" s="215">
        <f t="shared" si="20"/>
        <v>3.0843530043473479E-2</v>
      </c>
      <c r="F43" s="52">
        <f t="shared" si="25"/>
        <v>-0.15282663226887419</v>
      </c>
      <c r="H43" s="19">
        <v>1306.8589999999999</v>
      </c>
      <c r="I43" s="140">
        <v>1000.9980000000002</v>
      </c>
      <c r="J43" s="247">
        <f t="shared" si="21"/>
        <v>8.7630619416842803E-2</v>
      </c>
      <c r="K43" s="215">
        <f t="shared" si="22"/>
        <v>7.1435361216730053E-2</v>
      </c>
      <c r="L43" s="52">
        <f t="shared" si="26"/>
        <v>-0.2340428462443154</v>
      </c>
      <c r="N43" s="27">
        <f t="shared" si="23"/>
        <v>3.1102212850621869</v>
      </c>
      <c r="O43" s="152">
        <f t="shared" si="24"/>
        <v>2.8120528026474374</v>
      </c>
      <c r="P43" s="52">
        <f t="shared" si="8"/>
        <v>-9.586728887966818E-2</v>
      </c>
    </row>
    <row r="44" spans="1:16" ht="20.100000000000001" customHeight="1" x14ac:dyDescent="0.25">
      <c r="A44" s="38" t="s">
        <v>172</v>
      </c>
      <c r="B44" s="19">
        <v>6964.3199999999988</v>
      </c>
      <c r="C44" s="140">
        <v>6371.51</v>
      </c>
      <c r="D44" s="247">
        <f t="shared" si="19"/>
        <v>5.6633412194148677E-2</v>
      </c>
      <c r="E44" s="215">
        <f t="shared" si="20"/>
        <v>5.5207325428281759E-2</v>
      </c>
      <c r="F44" s="52">
        <f t="shared" si="25"/>
        <v>-8.5121016840122035E-2</v>
      </c>
      <c r="H44" s="19">
        <v>963.33399999999995</v>
      </c>
      <c r="I44" s="140">
        <v>994.06200000000013</v>
      </c>
      <c r="J44" s="247">
        <f t="shared" si="21"/>
        <v>6.4595763678640811E-2</v>
      </c>
      <c r="K44" s="215">
        <f t="shared" si="22"/>
        <v>7.0940379543041152E-2</v>
      </c>
      <c r="L44" s="52">
        <f t="shared" si="26"/>
        <v>3.1897555780238403E-2</v>
      </c>
      <c r="N44" s="27">
        <f t="shared" si="23"/>
        <v>1.3832420107059986</v>
      </c>
      <c r="O44" s="152">
        <f t="shared" si="24"/>
        <v>1.5601670561609415</v>
      </c>
      <c r="P44" s="52">
        <f t="shared" si="8"/>
        <v>0.12790606711304367</v>
      </c>
    </row>
    <row r="45" spans="1:16" ht="20.100000000000001" customHeight="1" x14ac:dyDescent="0.25">
      <c r="A45" s="38" t="s">
        <v>190</v>
      </c>
      <c r="B45" s="19">
        <v>1296.48</v>
      </c>
      <c r="C45" s="140">
        <v>2584.9300000000007</v>
      </c>
      <c r="D45" s="247">
        <f t="shared" si="19"/>
        <v>1.0542893813246646E-2</v>
      </c>
      <c r="E45" s="215">
        <f t="shared" si="20"/>
        <v>2.2397684649216341E-2</v>
      </c>
      <c r="F45" s="52">
        <f t="shared" si="25"/>
        <v>0.99380630630630684</v>
      </c>
      <c r="H45" s="19">
        <v>404.14</v>
      </c>
      <c r="I45" s="140">
        <v>810.12700000000007</v>
      </c>
      <c r="J45" s="247">
        <f t="shared" si="21"/>
        <v>2.7099356955205461E-2</v>
      </c>
      <c r="K45" s="215">
        <f t="shared" si="22"/>
        <v>5.7814016487970868E-2</v>
      </c>
      <c r="L45" s="52">
        <f t="shared" si="26"/>
        <v>1.0045701984460833</v>
      </c>
      <c r="N45" s="27">
        <f t="shared" si="23"/>
        <v>3.1172096754288536</v>
      </c>
      <c r="O45" s="152">
        <f t="shared" si="24"/>
        <v>3.1340384459153627</v>
      </c>
      <c r="P45" s="52">
        <f t="shared" si="8"/>
        <v>5.398664908286565E-3</v>
      </c>
    </row>
    <row r="46" spans="1:16" ht="20.100000000000001" customHeight="1" x14ac:dyDescent="0.25">
      <c r="A46" s="38" t="s">
        <v>168</v>
      </c>
      <c r="B46" s="19">
        <v>1944.44</v>
      </c>
      <c r="C46" s="140">
        <v>3736.56</v>
      </c>
      <c r="D46" s="247">
        <f t="shared" si="19"/>
        <v>1.5812063777481573E-2</v>
      </c>
      <c r="E46" s="215">
        <f t="shared" si="20"/>
        <v>3.2376231678566063E-2</v>
      </c>
      <c r="F46" s="52">
        <f t="shared" si="25"/>
        <v>0.9216638209458764</v>
      </c>
      <c r="H46" s="19">
        <v>400.28599999999994</v>
      </c>
      <c r="I46" s="140">
        <v>766.87900000000025</v>
      </c>
      <c r="J46" s="247">
        <f t="shared" si="21"/>
        <v>2.6840929376382865E-2</v>
      </c>
      <c r="K46" s="215">
        <f t="shared" si="22"/>
        <v>5.4727660169675396E-2</v>
      </c>
      <c r="L46" s="52">
        <f t="shared" si="26"/>
        <v>0.9158276832065082</v>
      </c>
      <c r="N46" s="27">
        <f t="shared" si="23"/>
        <v>2.0586184196992448</v>
      </c>
      <c r="O46" s="152">
        <f t="shared" si="24"/>
        <v>2.0523663476566689</v>
      </c>
      <c r="P46" s="52">
        <f t="shared" si="8"/>
        <v>-3.0370232689792167E-3</v>
      </c>
    </row>
    <row r="47" spans="1:16" ht="20.100000000000001" customHeight="1" x14ac:dyDescent="0.25">
      <c r="A47" s="38" t="s">
        <v>182</v>
      </c>
      <c r="B47" s="19">
        <v>5922.12</v>
      </c>
      <c r="C47" s="140">
        <v>5732.8499999999995</v>
      </c>
      <c r="D47" s="247">
        <f t="shared" si="19"/>
        <v>4.8158307347050656E-2</v>
      </c>
      <c r="E47" s="215">
        <f t="shared" si="20"/>
        <v>4.9673517828823156E-2</v>
      </c>
      <c r="F47" s="52">
        <f t="shared" si="25"/>
        <v>-3.1959838706409269E-2</v>
      </c>
      <c r="H47" s="19">
        <v>790.55799999999988</v>
      </c>
      <c r="I47" s="140">
        <v>756.55300000000011</v>
      </c>
      <c r="J47" s="247">
        <f t="shared" si="21"/>
        <v>5.3010376195856176E-2</v>
      </c>
      <c r="K47" s="215">
        <f t="shared" si="22"/>
        <v>5.3990754062046849E-2</v>
      </c>
      <c r="L47" s="52">
        <f t="shared" si="26"/>
        <v>-4.3013921812188063E-2</v>
      </c>
      <c r="N47" s="27">
        <f t="shared" si="23"/>
        <v>1.3349239799261072</v>
      </c>
      <c r="O47" s="152">
        <f t="shared" si="24"/>
        <v>1.3196804381764746</v>
      </c>
      <c r="P47" s="52">
        <f t="shared" si="8"/>
        <v>-1.1419033577085333E-2</v>
      </c>
    </row>
    <row r="48" spans="1:16" ht="20.100000000000001" customHeight="1" x14ac:dyDescent="0.25">
      <c r="A48" s="38" t="s">
        <v>173</v>
      </c>
      <c r="B48" s="19">
        <v>2525.29</v>
      </c>
      <c r="C48" s="140">
        <v>2987.56</v>
      </c>
      <c r="D48" s="247">
        <f t="shared" si="19"/>
        <v>2.0535499442840326E-2</v>
      </c>
      <c r="E48" s="215">
        <f t="shared" si="20"/>
        <v>2.5886359302036321E-2</v>
      </c>
      <c r="F48" s="52">
        <f t="shared" si="25"/>
        <v>0.18305620344594087</v>
      </c>
      <c r="H48" s="19">
        <v>527.37199999999996</v>
      </c>
      <c r="I48" s="140">
        <v>593.428</v>
      </c>
      <c r="J48" s="247">
        <f t="shared" si="21"/>
        <v>3.5362602257090647E-2</v>
      </c>
      <c r="K48" s="215">
        <f t="shared" si="22"/>
        <v>4.2349478756322861E-2</v>
      </c>
      <c r="L48" s="52">
        <f t="shared" si="26"/>
        <v>0.12525503818936168</v>
      </c>
      <c r="N48" s="27">
        <f t="shared" si="23"/>
        <v>2.0883621287060099</v>
      </c>
      <c r="O48" s="152">
        <f t="shared" si="24"/>
        <v>1.9863299816572721</v>
      </c>
      <c r="P48" s="52">
        <f t="shared" si="8"/>
        <v>-4.8857497292367998E-2</v>
      </c>
    </row>
    <row r="49" spans="1:16" ht="20.100000000000001" customHeight="1" x14ac:dyDescent="0.25">
      <c r="A49" s="38" t="s">
        <v>178</v>
      </c>
      <c r="B49" s="19">
        <v>6455.33</v>
      </c>
      <c r="C49" s="140">
        <v>3830.4100000000003</v>
      </c>
      <c r="D49" s="247">
        <f t="shared" si="19"/>
        <v>5.2494337528897844E-2</v>
      </c>
      <c r="E49" s="215">
        <f t="shared" si="20"/>
        <v>3.3189415286760081E-2</v>
      </c>
      <c r="F49" s="52">
        <f>(C49-B49)/B49</f>
        <v>-0.40662832109280234</v>
      </c>
      <c r="H49" s="19">
        <v>928.57499999999993</v>
      </c>
      <c r="I49" s="140">
        <v>535.50199999999995</v>
      </c>
      <c r="J49" s="247">
        <f t="shared" si="21"/>
        <v>6.2265020499529644E-2</v>
      </c>
      <c r="K49" s="215">
        <f t="shared" si="22"/>
        <v>3.8215639593966587E-2</v>
      </c>
      <c r="L49" s="52">
        <f t="shared" si="26"/>
        <v>-0.42330775650862884</v>
      </c>
      <c r="N49" s="27">
        <f t="shared" si="23"/>
        <v>1.4384624798422387</v>
      </c>
      <c r="O49" s="152">
        <f t="shared" si="24"/>
        <v>1.398027887354095</v>
      </c>
      <c r="P49" s="52">
        <f t="shared" si="8"/>
        <v>-2.8109591355193597E-2</v>
      </c>
    </row>
    <row r="50" spans="1:16" ht="20.100000000000001" customHeight="1" x14ac:dyDescent="0.25">
      <c r="A50" s="38" t="s">
        <v>179</v>
      </c>
      <c r="B50" s="19">
        <v>772.83999999999992</v>
      </c>
      <c r="C50" s="140">
        <v>1477.21</v>
      </c>
      <c r="D50" s="247">
        <f t="shared" si="19"/>
        <v>6.2846862694600283E-3</v>
      </c>
      <c r="E50" s="215">
        <f t="shared" si="20"/>
        <v>1.2799605304851141E-2</v>
      </c>
      <c r="F50" s="52">
        <f t="shared" ref="F50:F53" si="27">(C50-B50)/B50</f>
        <v>0.91140468919828188</v>
      </c>
      <c r="H50" s="19">
        <v>167.88000000000002</v>
      </c>
      <c r="I50" s="140">
        <v>302.42</v>
      </c>
      <c r="J50" s="247">
        <f t="shared" si="21"/>
        <v>1.1257089240460963E-2</v>
      </c>
      <c r="K50" s="215">
        <f t="shared" si="22"/>
        <v>2.158194315988993E-2</v>
      </c>
      <c r="L50" s="52">
        <f t="shared" si="26"/>
        <v>0.8014057660233499</v>
      </c>
      <c r="N50" s="27">
        <f t="shared" ref="N50" si="28">(H50/B50)*10</f>
        <v>2.1722478132601837</v>
      </c>
      <c r="O50" s="152">
        <f t="shared" ref="O50" si="29">(I50/C50)*10</f>
        <v>2.0472376980930269</v>
      </c>
      <c r="P50" s="52">
        <f t="shared" ref="P50" si="30">(O50-N50)/N50</f>
        <v>-5.7548735647954145E-2</v>
      </c>
    </row>
    <row r="51" spans="1:16" ht="20.100000000000001" customHeight="1" x14ac:dyDescent="0.25">
      <c r="A51" s="38" t="s">
        <v>189</v>
      </c>
      <c r="B51" s="19">
        <v>711.09</v>
      </c>
      <c r="C51" s="140">
        <v>413.95000000000005</v>
      </c>
      <c r="D51" s="247">
        <f t="shared" si="19"/>
        <v>5.7825391534474567E-3</v>
      </c>
      <c r="E51" s="215">
        <f t="shared" si="20"/>
        <v>3.5867592393384355E-3</v>
      </c>
      <c r="F51" s="52">
        <f t="shared" si="27"/>
        <v>-0.41786553038293323</v>
      </c>
      <c r="H51" s="19">
        <v>189.09100000000001</v>
      </c>
      <c r="I51" s="140">
        <v>124.42300000000002</v>
      </c>
      <c r="J51" s="247">
        <f t="shared" si="21"/>
        <v>1.2679379685299046E-2</v>
      </c>
      <c r="K51" s="215">
        <f t="shared" si="22"/>
        <v>8.8793403669829539E-3</v>
      </c>
      <c r="L51" s="52">
        <f t="shared" si="26"/>
        <v>-0.34199406634900653</v>
      </c>
      <c r="N51" s="27">
        <f t="shared" ref="N51:N52" si="31">(H51/B51)*10</f>
        <v>2.6591711316429705</v>
      </c>
      <c r="O51" s="152">
        <f t="shared" ref="O51:O52" si="32">(I51/C51)*10</f>
        <v>3.0057494866529777</v>
      </c>
      <c r="P51" s="52">
        <f t="shared" ref="P51:P52" si="33">(O51-N51)/N51</f>
        <v>0.13033322710444498</v>
      </c>
    </row>
    <row r="52" spans="1:16" ht="20.100000000000001" customHeight="1" x14ac:dyDescent="0.25">
      <c r="A52" s="38" t="s">
        <v>194</v>
      </c>
      <c r="B52" s="19">
        <v>442.63</v>
      </c>
      <c r="C52" s="140">
        <v>487.42999999999995</v>
      </c>
      <c r="D52" s="247">
        <f t="shared" si="19"/>
        <v>3.5994393192007308E-3</v>
      </c>
      <c r="E52" s="215">
        <f t="shared" si="20"/>
        <v>4.223442580095986E-3</v>
      </c>
      <c r="F52" s="52">
        <f t="shared" si="27"/>
        <v>0.10121320290084258</v>
      </c>
      <c r="H52" s="19">
        <v>127.10999999999999</v>
      </c>
      <c r="I52" s="140">
        <v>90.81</v>
      </c>
      <c r="J52" s="247">
        <f t="shared" si="21"/>
        <v>8.5232821858172072E-3</v>
      </c>
      <c r="K52" s="215">
        <f t="shared" si="22"/>
        <v>6.480577535710616E-3</v>
      </c>
      <c r="L52" s="52">
        <f t="shared" si="26"/>
        <v>-0.28557941940051912</v>
      </c>
      <c r="N52" s="27">
        <f t="shared" si="31"/>
        <v>2.8716987099835074</v>
      </c>
      <c r="O52" s="152">
        <f t="shared" si="32"/>
        <v>1.8630367437375626</v>
      </c>
      <c r="P52" s="52">
        <f t="shared" si="33"/>
        <v>-0.35124226742147951</v>
      </c>
    </row>
    <row r="53" spans="1:16" ht="20.100000000000001" customHeight="1" x14ac:dyDescent="0.25">
      <c r="A53" s="38" t="s">
        <v>193</v>
      </c>
      <c r="B53" s="19">
        <v>78.22</v>
      </c>
      <c r="C53" s="140">
        <v>1146.9999999999998</v>
      </c>
      <c r="D53" s="247">
        <f t="shared" si="19"/>
        <v>6.3608012007293035E-4</v>
      </c>
      <c r="E53" s="215">
        <f t="shared" si="20"/>
        <v>9.9384293936977518E-3</v>
      </c>
      <c r="F53" s="52">
        <f t="shared" si="27"/>
        <v>13.663768857069799</v>
      </c>
      <c r="H53" s="19">
        <v>21.141000000000002</v>
      </c>
      <c r="I53" s="140">
        <v>83.238000000000028</v>
      </c>
      <c r="J53" s="247">
        <f t="shared" si="21"/>
        <v>1.4175966382689136E-3</v>
      </c>
      <c r="K53" s="215">
        <f t="shared" si="22"/>
        <v>5.94020826910561E-3</v>
      </c>
      <c r="L53" s="52">
        <f t="shared" si="26"/>
        <v>2.9372782744430261</v>
      </c>
      <c r="N53" s="27">
        <f t="shared" ref="N53" si="34">(H53/B53)*10</f>
        <v>2.7027614420864232</v>
      </c>
      <c r="O53" s="152">
        <f t="shared" ref="O53" si="35">(I53/C53)*10</f>
        <v>0.72570183086312157</v>
      </c>
      <c r="P53" s="52">
        <f t="shared" ref="P53" si="36">(O53-N53)/N53</f>
        <v>-0.73149615812821833</v>
      </c>
    </row>
    <row r="54" spans="1:16" ht="20.100000000000001" customHeight="1" x14ac:dyDescent="0.25">
      <c r="A54" s="38" t="s">
        <v>191</v>
      </c>
      <c r="B54" s="19">
        <v>132.63</v>
      </c>
      <c r="C54" s="140">
        <v>150.83000000000001</v>
      </c>
      <c r="D54" s="247">
        <f t="shared" si="19"/>
        <v>1.0785388177610936E-3</v>
      </c>
      <c r="E54" s="215">
        <f t="shared" si="20"/>
        <v>1.3068991329131929E-3</v>
      </c>
      <c r="F54" s="52">
        <f t="shared" ref="F54" si="37">(C54-B54)/B54</f>
        <v>0.13722385583955377</v>
      </c>
      <c r="H54" s="19">
        <v>35.141999999999996</v>
      </c>
      <c r="I54" s="140">
        <v>40.085999999999999</v>
      </c>
      <c r="J54" s="247">
        <f t="shared" si="21"/>
        <v>2.3564250064824818E-3</v>
      </c>
      <c r="K54" s="215">
        <f t="shared" si="22"/>
        <v>2.8607029082314255E-3</v>
      </c>
      <c r="L54" s="52">
        <f t="shared" si="26"/>
        <v>0.14068635820385872</v>
      </c>
      <c r="N54" s="27">
        <f t="shared" si="23"/>
        <v>2.6496267812712055</v>
      </c>
      <c r="O54" s="152">
        <f t="shared" si="24"/>
        <v>2.6576940926871306</v>
      </c>
      <c r="P54" s="52">
        <f t="shared" ref="P54" si="38">(O54-N54)/N54</f>
        <v>3.0446972656483556E-3</v>
      </c>
    </row>
    <row r="55" spans="1:16" ht="20.100000000000001" customHeight="1" x14ac:dyDescent="0.25">
      <c r="A55" s="38" t="s">
        <v>197</v>
      </c>
      <c r="B55" s="19">
        <v>39.6</v>
      </c>
      <c r="C55" s="140">
        <v>85.79</v>
      </c>
      <c r="D55" s="247">
        <f t="shared" si="19"/>
        <v>3.220247092161601E-4</v>
      </c>
      <c r="E55" s="215">
        <f t="shared" si="20"/>
        <v>7.4334599623830026E-4</v>
      </c>
      <c r="F55" s="52">
        <f t="shared" ref="F55:F56" si="39">(C55-B55)/B55</f>
        <v>1.1664141414141416</v>
      </c>
      <c r="H55" s="19">
        <v>12.186</v>
      </c>
      <c r="I55" s="140">
        <v>31.891999999999999</v>
      </c>
      <c r="J55" s="247">
        <f t="shared" si="21"/>
        <v>8.1712466931294536E-4</v>
      </c>
      <c r="K55" s="215">
        <f t="shared" si="22"/>
        <v>2.2759451466675801E-3</v>
      </c>
      <c r="L55" s="52">
        <f t="shared" ref="L55:L56" si="40">(I55-H55)/H55</f>
        <v>1.6171015919908092</v>
      </c>
      <c r="N55" s="27">
        <f t="shared" si="23"/>
        <v>3.0772727272727272</v>
      </c>
      <c r="O55" s="152">
        <f t="shared" si="24"/>
        <v>3.7174495861988572</v>
      </c>
      <c r="P55" s="52">
        <f t="shared" ref="P55:P56" si="41">(O55-N55)/N55</f>
        <v>0.2080338389420216</v>
      </c>
    </row>
    <row r="56" spans="1:16" ht="20.100000000000001" customHeight="1" x14ac:dyDescent="0.25">
      <c r="A56" s="38" t="s">
        <v>195</v>
      </c>
      <c r="B56" s="19">
        <v>100.03000000000002</v>
      </c>
      <c r="C56" s="140">
        <v>84.58</v>
      </c>
      <c r="D56" s="247">
        <f t="shared" si="19"/>
        <v>8.1343766825486103E-4</v>
      </c>
      <c r="E56" s="215">
        <f t="shared" si="20"/>
        <v>7.3286168972881954E-4</v>
      </c>
      <c r="F56" s="52">
        <f t="shared" si="39"/>
        <v>-0.1544536639008299</v>
      </c>
      <c r="H56" s="19">
        <v>23.520000000000003</v>
      </c>
      <c r="I56" s="140">
        <v>23.625</v>
      </c>
      <c r="J56" s="247">
        <f t="shared" si="21"/>
        <v>1.5771190072411355E-3</v>
      </c>
      <c r="K56" s="215">
        <f t="shared" si="22"/>
        <v>1.6859778028979551E-3</v>
      </c>
      <c r="L56" s="52">
        <f t="shared" si="40"/>
        <v>4.4642857142855805E-3</v>
      </c>
      <c r="N56" s="27">
        <f t="shared" si="23"/>
        <v>2.351294611616515</v>
      </c>
      <c r="O56" s="152">
        <f t="shared" si="24"/>
        <v>2.7932135256561836</v>
      </c>
      <c r="P56" s="52">
        <f t="shared" si="41"/>
        <v>0.18794706195318051</v>
      </c>
    </row>
    <row r="57" spans="1:16" ht="20.100000000000001" customHeight="1" x14ac:dyDescent="0.25">
      <c r="A57" s="38" t="s">
        <v>192</v>
      </c>
      <c r="B57" s="19">
        <v>25.430000000000003</v>
      </c>
      <c r="C57" s="140">
        <v>90.34</v>
      </c>
      <c r="D57" s="247">
        <f t="shared" si="19"/>
        <v>2.0679516048906444E-4</v>
      </c>
      <c r="E57" s="215">
        <f t="shared" si="20"/>
        <v>7.8277045460039673E-4</v>
      </c>
      <c r="F57" s="52">
        <f t="shared" si="25"/>
        <v>2.5524970507274869</v>
      </c>
      <c r="H57" s="19">
        <v>6.6819999999999995</v>
      </c>
      <c r="I57" s="140">
        <v>21.834999999999997</v>
      </c>
      <c r="J57" s="247">
        <f t="shared" si="21"/>
        <v>4.4805736421706061E-4</v>
      </c>
      <c r="K57" s="215">
        <f t="shared" si="22"/>
        <v>1.558235992646639E-3</v>
      </c>
      <c r="L57" s="52">
        <f t="shared" si="26"/>
        <v>2.2677342113139778</v>
      </c>
      <c r="N57" s="27">
        <f t="shared" si="23"/>
        <v>2.6276051907196218</v>
      </c>
      <c r="O57" s="152">
        <f t="shared" si="24"/>
        <v>2.4169802966570728</v>
      </c>
      <c r="P57" s="52">
        <f t="shared" si="8"/>
        <v>-8.0158501287198786E-2</v>
      </c>
    </row>
    <row r="58" spans="1:16" ht="20.100000000000001" customHeight="1" x14ac:dyDescent="0.25">
      <c r="A58" s="38" t="s">
        <v>196</v>
      </c>
      <c r="B58" s="19">
        <v>326.28999999999996</v>
      </c>
      <c r="C58" s="140">
        <v>55.44</v>
      </c>
      <c r="D58" s="247">
        <f t="shared" si="19"/>
        <v>2.653369756821739E-3</v>
      </c>
      <c r="E58" s="215">
        <f t="shared" si="20"/>
        <v>4.8037186188893061E-4</v>
      </c>
      <c r="F58" s="52">
        <f t="shared" si="25"/>
        <v>-0.83008979741947342</v>
      </c>
      <c r="H58" s="19">
        <v>57.076999999999991</v>
      </c>
      <c r="I58" s="140">
        <v>20.613000000000003</v>
      </c>
      <c r="J58" s="247">
        <f t="shared" si="21"/>
        <v>3.8272628221216951E-3</v>
      </c>
      <c r="K58" s="215">
        <f t="shared" si="22"/>
        <v>1.4710290138046794E-3</v>
      </c>
      <c r="L58" s="52">
        <f t="shared" si="26"/>
        <v>-0.63885628186484911</v>
      </c>
      <c r="N58" s="27">
        <f t="shared" ref="N58" si="42">(H58/B58)*10</f>
        <v>1.7492721198933463</v>
      </c>
      <c r="O58" s="152">
        <f t="shared" ref="O58" si="43">(I58/C58)*10</f>
        <v>3.7180735930735938</v>
      </c>
      <c r="P58" s="52">
        <f t="shared" ref="P58" si="44">(O58-N58)/N58</f>
        <v>1.1254975431154108</v>
      </c>
    </row>
    <row r="59" spans="1:16" ht="20.100000000000001" customHeight="1" x14ac:dyDescent="0.25">
      <c r="A59" s="38" t="s">
        <v>199</v>
      </c>
      <c r="B59" s="19">
        <v>4.5</v>
      </c>
      <c r="C59" s="140">
        <v>27.95</v>
      </c>
      <c r="D59" s="247">
        <f t="shared" si="19"/>
        <v>3.659371695638183E-5</v>
      </c>
      <c r="E59" s="215">
        <f t="shared" si="20"/>
        <v>2.4217881565287899E-4</v>
      </c>
      <c r="F59" s="52">
        <f>(C59-B59)/B59</f>
        <v>5.2111111111111112</v>
      </c>
      <c r="H59" s="19">
        <v>0.93600000000000005</v>
      </c>
      <c r="I59" s="140">
        <v>11.184000000000001</v>
      </c>
      <c r="J59" s="247">
        <f t="shared" si="21"/>
        <v>6.2762899267759467E-5</v>
      </c>
      <c r="K59" s="215">
        <f t="shared" si="22"/>
        <v>7.9813653958140664E-4</v>
      </c>
      <c r="L59" s="52">
        <f t="shared" si="26"/>
        <v>10.948717948717949</v>
      </c>
      <c r="N59" s="27">
        <f t="shared" si="23"/>
        <v>2.08</v>
      </c>
      <c r="O59" s="152">
        <f t="shared" si="24"/>
        <v>4.0014311270125233</v>
      </c>
      <c r="P59" s="52">
        <f>(O59-N59)/N59</f>
        <v>0.92376496490986693</v>
      </c>
    </row>
    <row r="60" spans="1:16" ht="20.100000000000001" customHeight="1" x14ac:dyDescent="0.25">
      <c r="A60" s="38" t="s">
        <v>222</v>
      </c>
      <c r="B60" s="19">
        <v>58.77</v>
      </c>
      <c r="C60" s="140">
        <v>25.92</v>
      </c>
      <c r="D60" s="247">
        <f t="shared" si="19"/>
        <v>4.7791394345034671E-4</v>
      </c>
      <c r="E60" s="215">
        <f t="shared" si="20"/>
        <v>2.2458944192209747E-4</v>
      </c>
      <c r="F60" s="52">
        <f>(C60-B60)/B60</f>
        <v>-0.55895865237366005</v>
      </c>
      <c r="H60" s="19">
        <v>18.899000000000001</v>
      </c>
      <c r="I60" s="140">
        <v>8.3320000000000007</v>
      </c>
      <c r="J60" s="247">
        <f t="shared" si="21"/>
        <v>1.2672607192963528E-3</v>
      </c>
      <c r="K60" s="215">
        <f t="shared" si="22"/>
        <v>5.9460601285696345E-4</v>
      </c>
      <c r="L60" s="52">
        <f t="shared" si="26"/>
        <v>-0.55913011270437585</v>
      </c>
      <c r="N60" s="27">
        <f t="shared" ref="N60" si="45">(H60/B60)*10</f>
        <v>3.2157563382678238</v>
      </c>
      <c r="O60" s="152">
        <f t="shared" ref="O60" si="46">(I60/C60)*10</f>
        <v>3.2145061728395063</v>
      </c>
      <c r="P60" s="52">
        <f>(O60-N60)/N60</f>
        <v>-3.8876248596336982E-4</v>
      </c>
    </row>
    <row r="61" spans="1:16" ht="20.100000000000001" customHeight="1" thickBot="1" x14ac:dyDescent="0.3">
      <c r="A61" s="8" t="s">
        <v>17</v>
      </c>
      <c r="B61" s="19">
        <f>B62-SUM(B39:B60)</f>
        <v>107.23000000001048</v>
      </c>
      <c r="C61" s="140">
        <f>C62-SUM(C39:C60)</f>
        <v>23.55000000000291</v>
      </c>
      <c r="D61" s="247">
        <f t="shared" si="19"/>
        <v>8.7198761538515707E-4</v>
      </c>
      <c r="E61" s="215">
        <f t="shared" si="20"/>
        <v>2.0405406470933829E-4</v>
      </c>
      <c r="F61" s="52">
        <f t="shared" si="25"/>
        <v>-0.78037862538468139</v>
      </c>
      <c r="H61" s="196">
        <f>H62-SUM(H39:H60)</f>
        <v>78.114000000001397</v>
      </c>
      <c r="I61" s="142">
        <f>I62-SUM(I39:I60)</f>
        <v>4.4700000000011642</v>
      </c>
      <c r="J61" s="247">
        <f t="shared" si="21"/>
        <v>5.237885804916507E-3</v>
      </c>
      <c r="K61" s="215">
        <f t="shared" si="22"/>
        <v>3.1899770492934695E-4</v>
      </c>
      <c r="L61" s="52">
        <f t="shared" si="26"/>
        <v>-0.9427759428527398</v>
      </c>
      <c r="N61" s="27">
        <f t="shared" si="23"/>
        <v>7.284715098386064</v>
      </c>
      <c r="O61" s="152">
        <f t="shared" si="24"/>
        <v>1.8980891719747819</v>
      </c>
      <c r="P61" s="52">
        <f t="shared" si="8"/>
        <v>-0.7394422230190848</v>
      </c>
    </row>
    <row r="62" spans="1:16" ht="26.25" customHeight="1" thickBot="1" x14ac:dyDescent="0.3">
      <c r="A62" s="12" t="s">
        <v>18</v>
      </c>
      <c r="B62" s="17">
        <v>122971.93000000002</v>
      </c>
      <c r="C62" s="145">
        <v>115410.59</v>
      </c>
      <c r="D62" s="253">
        <f>SUM(D39:D61)</f>
        <v>0.99999999999999989</v>
      </c>
      <c r="E62" s="254">
        <f>SUM(E39:E61)</f>
        <v>1</v>
      </c>
      <c r="F62" s="57">
        <f t="shared" si="25"/>
        <v>-6.1488341282437582E-2</v>
      </c>
      <c r="G62" s="1"/>
      <c r="H62" s="17">
        <v>14913.269</v>
      </c>
      <c r="I62" s="145">
        <v>14012.64</v>
      </c>
      <c r="J62" s="253">
        <f>SUM(J39:J61)</f>
        <v>1</v>
      </c>
      <c r="K62" s="254">
        <f>SUM(K39:K61)</f>
        <v>1</v>
      </c>
      <c r="L62" s="57">
        <f t="shared" si="26"/>
        <v>-6.0391118808357902E-2</v>
      </c>
      <c r="M62" s="1"/>
      <c r="N62" s="29">
        <f t="shared" si="23"/>
        <v>1.2127376548452966</v>
      </c>
      <c r="O62" s="146">
        <f t="shared" si="24"/>
        <v>1.2141554774132945</v>
      </c>
      <c r="P62" s="57">
        <f t="shared" si="8"/>
        <v>1.1691090503648991E-3</v>
      </c>
    </row>
    <row r="64" spans="1:16" ht="15.75" thickBot="1" x14ac:dyDescent="0.3"/>
    <row r="65" spans="1:16" x14ac:dyDescent="0.25">
      <c r="A65" s="375" t="s">
        <v>15</v>
      </c>
      <c r="B65" s="363" t="s">
        <v>1</v>
      </c>
      <c r="C65" s="361"/>
      <c r="D65" s="363" t="s">
        <v>104</v>
      </c>
      <c r="E65" s="361"/>
      <c r="F65" s="130" t="s">
        <v>0</v>
      </c>
      <c r="H65" s="373" t="s">
        <v>19</v>
      </c>
      <c r="I65" s="374"/>
      <c r="J65" s="363" t="s">
        <v>104</v>
      </c>
      <c r="K65" s="364"/>
      <c r="L65" s="130" t="s">
        <v>0</v>
      </c>
      <c r="N65" s="371" t="s">
        <v>22</v>
      </c>
      <c r="O65" s="361"/>
      <c r="P65" s="130" t="s">
        <v>0</v>
      </c>
    </row>
    <row r="66" spans="1:16" x14ac:dyDescent="0.25">
      <c r="A66" s="376"/>
      <c r="B66" s="366" t="str">
        <f>B5</f>
        <v>jan-mar</v>
      </c>
      <c r="C66" s="368"/>
      <c r="D66" s="366" t="str">
        <f>B5</f>
        <v>jan-mar</v>
      </c>
      <c r="E66" s="368"/>
      <c r="F66" s="131" t="str">
        <f>F37</f>
        <v>2025/2024</v>
      </c>
      <c r="H66" s="369" t="str">
        <f>B5</f>
        <v>jan-mar</v>
      </c>
      <c r="I66" s="368"/>
      <c r="J66" s="366" t="str">
        <f>B5</f>
        <v>jan-mar</v>
      </c>
      <c r="K66" s="367"/>
      <c r="L66" s="131" t="str">
        <f>L37</f>
        <v>2025/2024</v>
      </c>
      <c r="N66" s="369" t="str">
        <f>B5</f>
        <v>jan-mar</v>
      </c>
      <c r="O66" s="367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169</v>
      </c>
      <c r="B68" s="39">
        <v>61188.189999999995</v>
      </c>
      <c r="C68" s="147">
        <v>87566.73</v>
      </c>
      <c r="D68" s="247">
        <f>B68/$B$96</f>
        <v>0.39993276956766027</v>
      </c>
      <c r="E68" s="246">
        <f>C68/$C$96</f>
        <v>0.47412885383502379</v>
      </c>
      <c r="F68" s="61">
        <f t="shared" ref="F68:F88" si="47">(C68-B68)/B68</f>
        <v>0.43110508743599057</v>
      </c>
      <c r="H68" s="19">
        <v>5666.7289999999994</v>
      </c>
      <c r="I68" s="147">
        <v>8105.7240000000002</v>
      </c>
      <c r="J68" s="245">
        <f>H68/$H$96</f>
        <v>0.27139871949426142</v>
      </c>
      <c r="K68" s="246">
        <f>I68/$I$96</f>
        <v>0.34851575432130616</v>
      </c>
      <c r="L68" s="61">
        <f t="shared" ref="L68:L83" si="48">(I68-H68)/H68</f>
        <v>0.43040614788531462</v>
      </c>
      <c r="N68" s="41">
        <f t="shared" ref="N68:N78" si="49">(H68/B68)*10</f>
        <v>0.92611482706058135</v>
      </c>
      <c r="O68" s="149">
        <f t="shared" ref="O68:O78" si="50">(I68/C68)*10</f>
        <v>0.92566252045725594</v>
      </c>
      <c r="P68" s="61">
        <f t="shared" si="8"/>
        <v>-4.883914932676223E-4</v>
      </c>
    </row>
    <row r="69" spans="1:16" ht="20.100000000000001" customHeight="1" x14ac:dyDescent="0.25">
      <c r="A69" s="38" t="s">
        <v>165</v>
      </c>
      <c r="B69" s="19">
        <v>8653.2800000000007</v>
      </c>
      <c r="C69" s="140">
        <v>10019.790000000005</v>
      </c>
      <c r="D69" s="247">
        <f t="shared" ref="D69:D95" si="51">B69/$B$96</f>
        <v>5.6558794045786349E-2</v>
      </c>
      <c r="E69" s="215">
        <f t="shared" ref="E69:E95" si="52">C69/$C$96</f>
        <v>5.4252014987514495E-2</v>
      </c>
      <c r="F69" s="52">
        <f t="shared" si="47"/>
        <v>0.15791815357875902</v>
      </c>
      <c r="H69" s="19">
        <v>2593.2740000000003</v>
      </c>
      <c r="I69" s="140">
        <v>3258.1509999999998</v>
      </c>
      <c r="J69" s="214">
        <f t="shared" ref="J69:J96" si="53">H69/$H$96</f>
        <v>0.12420061783398527</v>
      </c>
      <c r="K69" s="215">
        <f t="shared" ref="K69:K96" si="54">I69/$I$96</f>
        <v>0.14008828248503377</v>
      </c>
      <c r="L69" s="52">
        <f t="shared" si="48"/>
        <v>0.25638517179441872</v>
      </c>
      <c r="N69" s="40">
        <f t="shared" si="49"/>
        <v>2.9968682395577169</v>
      </c>
      <c r="O69" s="143">
        <f t="shared" si="50"/>
        <v>3.2517158543242908</v>
      </c>
      <c r="P69" s="52">
        <f t="shared" si="8"/>
        <v>8.5037977780492865E-2</v>
      </c>
    </row>
    <row r="70" spans="1:16" ht="20.100000000000001" customHeight="1" x14ac:dyDescent="0.25">
      <c r="A70" s="38" t="s">
        <v>166</v>
      </c>
      <c r="B70" s="19">
        <v>16432.48</v>
      </c>
      <c r="C70" s="140">
        <v>14211.77</v>
      </c>
      <c r="D70" s="247">
        <f t="shared" si="51"/>
        <v>0.10740450464812223</v>
      </c>
      <c r="E70" s="215">
        <f t="shared" si="52"/>
        <v>7.6949432976051252E-2</v>
      </c>
      <c r="F70" s="52">
        <f t="shared" si="47"/>
        <v>-0.13514150024828869</v>
      </c>
      <c r="H70" s="19">
        <v>3378.6590000000006</v>
      </c>
      <c r="I70" s="140">
        <v>2444.5950000000003</v>
      </c>
      <c r="J70" s="214">
        <f t="shared" si="53"/>
        <v>0.16181534818548093</v>
      </c>
      <c r="K70" s="215">
        <f t="shared" si="54"/>
        <v>0.1051084234344882</v>
      </c>
      <c r="L70" s="52">
        <f t="shared" si="48"/>
        <v>-0.27645998012821066</v>
      </c>
      <c r="N70" s="40">
        <f t="shared" si="49"/>
        <v>2.0560858738303658</v>
      </c>
      <c r="O70" s="143">
        <f t="shared" si="50"/>
        <v>1.7201200132003263</v>
      </c>
      <c r="P70" s="52">
        <f t="shared" si="8"/>
        <v>-0.16340069493505885</v>
      </c>
    </row>
    <row r="71" spans="1:16" ht="20.100000000000001" customHeight="1" x14ac:dyDescent="0.25">
      <c r="A71" s="38" t="s">
        <v>185</v>
      </c>
      <c r="B71" s="19">
        <v>18053.78</v>
      </c>
      <c r="C71" s="140">
        <v>22192.03</v>
      </c>
      <c r="D71" s="247">
        <f t="shared" si="51"/>
        <v>0.11800150056024265</v>
      </c>
      <c r="E71" s="215">
        <f t="shared" si="52"/>
        <v>0.12015844086187143</v>
      </c>
      <c r="F71" s="52">
        <f t="shared" si="47"/>
        <v>0.22921792555354059</v>
      </c>
      <c r="H71" s="19">
        <v>1200.8529999999998</v>
      </c>
      <c r="I71" s="140">
        <v>1686.2240000000004</v>
      </c>
      <c r="J71" s="214">
        <f t="shared" si="53"/>
        <v>5.7512890858349208E-2</v>
      </c>
      <c r="K71" s="215">
        <f t="shared" si="54"/>
        <v>7.2501312568092655E-2</v>
      </c>
      <c r="L71" s="52">
        <f t="shared" si="48"/>
        <v>0.40418852265847743</v>
      </c>
      <c r="N71" s="40">
        <f t="shared" si="49"/>
        <v>0.66515322552950129</v>
      </c>
      <c r="O71" s="143">
        <f t="shared" si="50"/>
        <v>0.75983314730558693</v>
      </c>
      <c r="P71" s="52">
        <f t="shared" si="8"/>
        <v>0.14234302434708157</v>
      </c>
    </row>
    <row r="72" spans="1:16" ht="20.100000000000001" customHeight="1" x14ac:dyDescent="0.25">
      <c r="A72" s="38" t="s">
        <v>167</v>
      </c>
      <c r="B72" s="19">
        <v>6972.7900000000018</v>
      </c>
      <c r="C72" s="140">
        <v>6612.52</v>
      </c>
      <c r="D72" s="247">
        <f t="shared" si="51"/>
        <v>4.5574925754687086E-2</v>
      </c>
      <c r="E72" s="215">
        <f t="shared" si="52"/>
        <v>3.5803398488914361E-2</v>
      </c>
      <c r="F72" s="52">
        <f t="shared" si="47"/>
        <v>-5.1667983690890054E-2</v>
      </c>
      <c r="H72" s="19">
        <v>1403.4489999999998</v>
      </c>
      <c r="I72" s="140">
        <v>1402.8269999999998</v>
      </c>
      <c r="J72" s="214">
        <f t="shared" si="53"/>
        <v>6.7215895003184686E-2</v>
      </c>
      <c r="K72" s="215">
        <f t="shared" si="54"/>
        <v>6.0316303650024952E-2</v>
      </c>
      <c r="L72" s="52">
        <f t="shared" si="48"/>
        <v>-4.4319387451918166E-4</v>
      </c>
      <c r="N72" s="40">
        <f t="shared" si="49"/>
        <v>2.0127509935047514</v>
      </c>
      <c r="O72" s="143">
        <f t="shared" si="50"/>
        <v>2.1214710881781826</v>
      </c>
      <c r="P72" s="52">
        <f t="shared" ref="P72:P78" si="55">(O72-N72)/N72</f>
        <v>5.4015670604201142E-2</v>
      </c>
    </row>
    <row r="73" spans="1:16" ht="20.100000000000001" customHeight="1" x14ac:dyDescent="0.25">
      <c r="A73" s="38" t="s">
        <v>174</v>
      </c>
      <c r="B73" s="19">
        <v>7456.699999999998</v>
      </c>
      <c r="C73" s="140">
        <v>7089.46</v>
      </c>
      <c r="D73" s="247">
        <f t="shared" si="51"/>
        <v>4.8737814974346712E-2</v>
      </c>
      <c r="E73" s="215">
        <f t="shared" si="52"/>
        <v>3.8385783551689638E-2</v>
      </c>
      <c r="F73" s="52">
        <f t="shared" si="47"/>
        <v>-4.9249668083736514E-2</v>
      </c>
      <c r="H73" s="19">
        <v>1414.9470000000001</v>
      </c>
      <c r="I73" s="140">
        <v>1200.673</v>
      </c>
      <c r="J73" s="214">
        <f t="shared" si="53"/>
        <v>6.7766572912212109E-2</v>
      </c>
      <c r="K73" s="215">
        <f t="shared" si="54"/>
        <v>5.1624439259000877E-2</v>
      </c>
      <c r="L73" s="52">
        <f t="shared" si="48"/>
        <v>-0.15143606085598973</v>
      </c>
      <c r="N73" s="40">
        <f t="shared" si="49"/>
        <v>1.8975511955690862</v>
      </c>
      <c r="O73" s="143">
        <f t="shared" si="50"/>
        <v>1.6936028978229654</v>
      </c>
      <c r="P73" s="52">
        <f t="shared" si="55"/>
        <v>-0.10747973399735107</v>
      </c>
    </row>
    <row r="74" spans="1:16" ht="20.100000000000001" customHeight="1" x14ac:dyDescent="0.25">
      <c r="A74" s="38" t="s">
        <v>186</v>
      </c>
      <c r="B74" s="19">
        <v>6376.01</v>
      </c>
      <c r="C74" s="140">
        <v>10552.29</v>
      </c>
      <c r="D74" s="247">
        <f t="shared" si="51"/>
        <v>4.1674305745783589E-2</v>
      </c>
      <c r="E74" s="215">
        <f t="shared" si="52"/>
        <v>5.7135228905256408E-2</v>
      </c>
      <c r="F74" s="52">
        <f t="shared" si="47"/>
        <v>0.65499897271177432</v>
      </c>
      <c r="H74" s="19">
        <v>626.39299999999992</v>
      </c>
      <c r="I74" s="140">
        <v>1006.6810000000002</v>
      </c>
      <c r="J74" s="214">
        <f t="shared" si="53"/>
        <v>3.0000068487511737E-2</v>
      </c>
      <c r="K74" s="215">
        <f t="shared" si="54"/>
        <v>4.3283510279393533E-2</v>
      </c>
      <c r="L74" s="52">
        <f t="shared" si="48"/>
        <v>0.60710767840636837</v>
      </c>
      <c r="N74" s="40">
        <f t="shared" si="49"/>
        <v>0.98242160849810434</v>
      </c>
      <c r="O74" s="143">
        <f t="shared" si="50"/>
        <v>0.95399292475851216</v>
      </c>
      <c r="P74" s="52">
        <f t="shared" si="55"/>
        <v>-2.8937355910822304E-2</v>
      </c>
    </row>
    <row r="75" spans="1:16" ht="20.100000000000001" customHeight="1" x14ac:dyDescent="0.25">
      <c r="A75" s="38" t="s">
        <v>170</v>
      </c>
      <c r="B75" s="19">
        <v>2252.02</v>
      </c>
      <c r="C75" s="140">
        <v>2084.62</v>
      </c>
      <c r="D75" s="247">
        <f t="shared" si="51"/>
        <v>1.4719451510524537E-2</v>
      </c>
      <c r="E75" s="215">
        <f t="shared" si="52"/>
        <v>1.1287146285827589E-2</v>
      </c>
      <c r="F75" s="52">
        <f t="shared" si="47"/>
        <v>-7.4333265246312244E-2</v>
      </c>
      <c r="H75" s="19">
        <v>510.40600000000012</v>
      </c>
      <c r="I75" s="140">
        <v>470.04700000000003</v>
      </c>
      <c r="J75" s="214">
        <f t="shared" si="53"/>
        <v>2.4445060778835206E-2</v>
      </c>
      <c r="K75" s="215">
        <f t="shared" si="54"/>
        <v>2.0210259413158776E-2</v>
      </c>
      <c r="L75" s="52">
        <f t="shared" si="48"/>
        <v>-7.9072346328217316E-2</v>
      </c>
      <c r="N75" s="40">
        <f t="shared" si="49"/>
        <v>2.2664363549169195</v>
      </c>
      <c r="O75" s="143">
        <f t="shared" si="50"/>
        <v>2.2548330151298561</v>
      </c>
      <c r="P75" s="52">
        <f t="shared" si="55"/>
        <v>-5.1196406913834322E-3</v>
      </c>
    </row>
    <row r="76" spans="1:16" ht="20.100000000000001" customHeight="1" x14ac:dyDescent="0.25">
      <c r="A76" s="38" t="s">
        <v>205</v>
      </c>
      <c r="B76" s="19">
        <v>6861.369999999999</v>
      </c>
      <c r="C76" s="140">
        <v>8216.6699999999983</v>
      </c>
      <c r="D76" s="247">
        <f t="shared" si="51"/>
        <v>4.4846672325631089E-2</v>
      </c>
      <c r="E76" s="215">
        <f t="shared" si="52"/>
        <v>4.4489046575572982E-2</v>
      </c>
      <c r="F76" s="52">
        <f t="shared" si="47"/>
        <v>0.19752615002543217</v>
      </c>
      <c r="H76" s="19">
        <v>270.25200000000001</v>
      </c>
      <c r="I76" s="140">
        <v>332.53600000000006</v>
      </c>
      <c r="J76" s="214">
        <f t="shared" si="53"/>
        <v>1.2943277637021843E-2</v>
      </c>
      <c r="K76" s="215">
        <f t="shared" si="54"/>
        <v>1.4297801760705137E-2</v>
      </c>
      <c r="L76" s="52">
        <f t="shared" si="48"/>
        <v>0.23046637952725621</v>
      </c>
      <c r="N76" s="40">
        <f t="shared" si="49"/>
        <v>0.39387469266341857</v>
      </c>
      <c r="O76" s="143">
        <f t="shared" si="50"/>
        <v>0.4047089636069115</v>
      </c>
      <c r="P76" s="52">
        <f t="shared" si="55"/>
        <v>2.7506897867010816E-2</v>
      </c>
    </row>
    <row r="77" spans="1:16" ht="20.100000000000001" customHeight="1" x14ac:dyDescent="0.25">
      <c r="A77" s="38" t="s">
        <v>183</v>
      </c>
      <c r="B77" s="19">
        <v>749.59999999999991</v>
      </c>
      <c r="C77" s="140">
        <v>927.59</v>
      </c>
      <c r="D77" s="247">
        <f t="shared" si="51"/>
        <v>4.8994684115990055E-3</v>
      </c>
      <c r="E77" s="215">
        <f t="shared" si="52"/>
        <v>5.0224232825506875E-3</v>
      </c>
      <c r="F77" s="52">
        <f t="shared" si="47"/>
        <v>0.23744663820704395</v>
      </c>
      <c r="H77" s="19">
        <v>166.80300000000003</v>
      </c>
      <c r="I77" s="140">
        <v>215.95900000000003</v>
      </c>
      <c r="J77" s="214">
        <f t="shared" si="53"/>
        <v>7.9887569368151008E-3</v>
      </c>
      <c r="K77" s="215">
        <f t="shared" si="54"/>
        <v>9.2854276542693737E-3</v>
      </c>
      <c r="L77" s="52">
        <f t="shared" si="48"/>
        <v>0.29469493953945669</v>
      </c>
      <c r="N77" s="40">
        <f t="shared" si="49"/>
        <v>2.2252267876200644</v>
      </c>
      <c r="O77" s="143">
        <f t="shared" si="50"/>
        <v>2.3281730074709732</v>
      </c>
      <c r="P77" s="52">
        <f t="shared" si="55"/>
        <v>4.6263248502869385E-2</v>
      </c>
    </row>
    <row r="78" spans="1:16" ht="20.100000000000001" customHeight="1" x14ac:dyDescent="0.25">
      <c r="A78" s="38" t="s">
        <v>204</v>
      </c>
      <c r="B78" s="19">
        <v>770.51</v>
      </c>
      <c r="C78" s="140">
        <v>790.72</v>
      </c>
      <c r="D78" s="247">
        <f t="shared" si="51"/>
        <v>5.0361384816183961E-3</v>
      </c>
      <c r="E78" s="215">
        <f t="shared" si="52"/>
        <v>4.281342552181976E-3</v>
      </c>
      <c r="F78" s="52">
        <f t="shared" si="47"/>
        <v>2.6229380540161759E-2</v>
      </c>
      <c r="H78" s="19">
        <v>192.7</v>
      </c>
      <c r="I78" s="140">
        <v>188.66200000000001</v>
      </c>
      <c r="J78" s="214">
        <f t="shared" si="53"/>
        <v>9.2290514062952685E-3</v>
      </c>
      <c r="K78" s="215">
        <f t="shared" si="54"/>
        <v>8.111758954754229E-3</v>
      </c>
      <c r="L78" s="52">
        <f t="shared" si="48"/>
        <v>-2.0954852101712416E-2</v>
      </c>
      <c r="N78" s="40">
        <f t="shared" si="49"/>
        <v>2.5009409352247216</v>
      </c>
      <c r="O78" s="143">
        <f t="shared" si="50"/>
        <v>2.3859520437070012</v>
      </c>
      <c r="P78" s="52">
        <f t="shared" si="55"/>
        <v>-4.5978251584493375E-2</v>
      </c>
    </row>
    <row r="79" spans="1:16" ht="20.100000000000001" customHeight="1" x14ac:dyDescent="0.25">
      <c r="A79" s="38" t="s">
        <v>211</v>
      </c>
      <c r="B79" s="19">
        <v>22.46</v>
      </c>
      <c r="C79" s="140">
        <v>28.230000000000004</v>
      </c>
      <c r="D79" s="247">
        <f t="shared" si="51"/>
        <v>1.4680104125468739E-4</v>
      </c>
      <c r="E79" s="215">
        <f t="shared" si="52"/>
        <v>1.528509462870513E-4</v>
      </c>
      <c r="F79" s="52">
        <f t="shared" si="47"/>
        <v>0.25690115761353532</v>
      </c>
      <c r="H79" s="19">
        <v>7.3210000000000006</v>
      </c>
      <c r="I79" s="140">
        <v>183.685</v>
      </c>
      <c r="J79" s="214">
        <f t="shared" si="53"/>
        <v>3.5062732405546275E-4</v>
      </c>
      <c r="K79" s="215">
        <f t="shared" si="54"/>
        <v>7.8977666069692375E-3</v>
      </c>
      <c r="L79" s="52">
        <f t="shared" si="48"/>
        <v>24.090151618631332</v>
      </c>
      <c r="N79" s="40">
        <f t="shared" ref="N79:N83" si="56">(H79/B79)*10</f>
        <v>3.2595725734639358</v>
      </c>
      <c r="O79" s="143">
        <f t="shared" ref="O79:O83" si="57">(I79/C79)*10</f>
        <v>65.06730428622032</v>
      </c>
      <c r="P79" s="52">
        <f t="shared" ref="P79:P83" si="58">(O79-N79)/N79</f>
        <v>18.961913048333678</v>
      </c>
    </row>
    <row r="80" spans="1:16" ht="20.100000000000001" customHeight="1" x14ac:dyDescent="0.25">
      <c r="A80" s="38" t="s">
        <v>208</v>
      </c>
      <c r="B80" s="19">
        <v>1663.42</v>
      </c>
      <c r="C80" s="140">
        <v>824</v>
      </c>
      <c r="D80" s="247">
        <f t="shared" si="51"/>
        <v>1.087229688530152E-2</v>
      </c>
      <c r="E80" s="215">
        <f t="shared" si="52"/>
        <v>4.4615366539330591E-3</v>
      </c>
      <c r="F80" s="52">
        <f t="shared" si="47"/>
        <v>-0.50463502903656321</v>
      </c>
      <c r="H80" s="19">
        <v>264.26099999999997</v>
      </c>
      <c r="I80" s="140">
        <v>175.24799999999999</v>
      </c>
      <c r="J80" s="214">
        <f t="shared" si="53"/>
        <v>1.265634848821481E-2</v>
      </c>
      <c r="K80" s="215">
        <f t="shared" si="54"/>
        <v>7.5350072261651463E-3</v>
      </c>
      <c r="L80" s="52">
        <f t="shared" si="48"/>
        <v>-0.33683744479889194</v>
      </c>
      <c r="N80" s="40">
        <f t="shared" si="56"/>
        <v>1.5886607110651547</v>
      </c>
      <c r="O80" s="143">
        <f t="shared" si="57"/>
        <v>2.1267961165048543</v>
      </c>
      <c r="P80" s="52">
        <f t="shared" si="58"/>
        <v>0.33873526404445048</v>
      </c>
    </row>
    <row r="81" spans="1:16" ht="20.100000000000001" customHeight="1" x14ac:dyDescent="0.25">
      <c r="A81" s="38" t="s">
        <v>200</v>
      </c>
      <c r="B81" s="19">
        <v>1293.3</v>
      </c>
      <c r="C81" s="140">
        <v>1229.1000000000001</v>
      </c>
      <c r="D81" s="247">
        <f t="shared" si="51"/>
        <v>8.4531516765221377E-3</v>
      </c>
      <c r="E81" s="215">
        <f t="shared" si="52"/>
        <v>6.6549450259091305E-3</v>
      </c>
      <c r="F81" s="52">
        <f t="shared" si="47"/>
        <v>-4.9640454650892923E-2</v>
      </c>
      <c r="H81" s="19">
        <v>171.929</v>
      </c>
      <c r="I81" s="140">
        <v>158.17999999999998</v>
      </c>
      <c r="J81" s="214">
        <f t="shared" si="53"/>
        <v>8.2342583250282278E-3</v>
      </c>
      <c r="K81" s="215">
        <f t="shared" si="54"/>
        <v>6.8011471916073381E-3</v>
      </c>
      <c r="L81" s="52">
        <f t="shared" si="48"/>
        <v>-7.9969056994457152E-2</v>
      </c>
      <c r="N81" s="40">
        <f t="shared" si="56"/>
        <v>1.3293822005721798</v>
      </c>
      <c r="O81" s="143">
        <f t="shared" si="57"/>
        <v>1.2869579367016513</v>
      </c>
      <c r="P81" s="52">
        <f t="shared" si="58"/>
        <v>-3.1912766586064352E-2</v>
      </c>
    </row>
    <row r="82" spans="1:16" ht="20.100000000000001" customHeight="1" x14ac:dyDescent="0.25">
      <c r="A82" s="38" t="s">
        <v>181</v>
      </c>
      <c r="B82" s="19">
        <v>1036.2</v>
      </c>
      <c r="C82" s="140">
        <v>724.88</v>
      </c>
      <c r="D82" s="247">
        <f t="shared" si="51"/>
        <v>6.7727176735577505E-3</v>
      </c>
      <c r="E82" s="215">
        <f t="shared" si="52"/>
        <v>3.9248527787657719E-3</v>
      </c>
      <c r="F82" s="52">
        <f t="shared" si="47"/>
        <v>-0.30044392974329281</v>
      </c>
      <c r="H82" s="19">
        <v>295.85700000000003</v>
      </c>
      <c r="I82" s="140">
        <v>150.27499999999998</v>
      </c>
      <c r="J82" s="214">
        <f t="shared" si="53"/>
        <v>1.4169587243966268E-2</v>
      </c>
      <c r="K82" s="215">
        <f t="shared" si="54"/>
        <v>6.4612618170362419E-3</v>
      </c>
      <c r="L82" s="52">
        <f t="shared" si="48"/>
        <v>-0.49206880350980386</v>
      </c>
      <c r="N82" s="40">
        <f t="shared" si="56"/>
        <v>2.8552113491603937</v>
      </c>
      <c r="O82" s="143">
        <f t="shared" si="57"/>
        <v>2.0731017547732038</v>
      </c>
      <c r="P82" s="52">
        <f t="shared" si="58"/>
        <v>-0.2739235379605709</v>
      </c>
    </row>
    <row r="83" spans="1:16" ht="20.100000000000001" customHeight="1" x14ac:dyDescent="0.25">
      <c r="A83" s="38" t="s">
        <v>188</v>
      </c>
      <c r="B83" s="19">
        <v>1585.8600000000001</v>
      </c>
      <c r="C83" s="140">
        <v>693.41</v>
      </c>
      <c r="D83" s="247">
        <f t="shared" si="51"/>
        <v>1.0365356156908218E-2</v>
      </c>
      <c r="E83" s="215">
        <f t="shared" si="52"/>
        <v>3.754458897091896E-3</v>
      </c>
      <c r="F83" s="52">
        <f t="shared" si="47"/>
        <v>-0.56275459372201841</v>
      </c>
      <c r="H83" s="19">
        <v>337.39000000000004</v>
      </c>
      <c r="I83" s="140">
        <v>140.47900000000001</v>
      </c>
      <c r="J83" s="214">
        <f t="shared" si="53"/>
        <v>1.6158742366216717E-2</v>
      </c>
      <c r="K83" s="215">
        <f t="shared" si="54"/>
        <v>6.0400705293324536E-3</v>
      </c>
      <c r="L83" s="52">
        <f t="shared" si="48"/>
        <v>-0.5836302202199235</v>
      </c>
      <c r="N83" s="40">
        <f t="shared" si="56"/>
        <v>2.1274891856784333</v>
      </c>
      <c r="O83" s="143">
        <f t="shared" si="57"/>
        <v>2.0259154035851807</v>
      </c>
      <c r="P83" s="52">
        <f t="shared" si="58"/>
        <v>-4.7743501013783878E-2</v>
      </c>
    </row>
    <row r="84" spans="1:16" ht="20.100000000000001" customHeight="1" x14ac:dyDescent="0.25">
      <c r="A84" s="38" t="s">
        <v>223</v>
      </c>
      <c r="B84" s="19">
        <v>1191.1799999999998</v>
      </c>
      <c r="C84" s="140">
        <v>2612.88</v>
      </c>
      <c r="D84" s="247">
        <f t="shared" si="51"/>
        <v>7.7856840748779391E-3</v>
      </c>
      <c r="E84" s="215">
        <f t="shared" si="52"/>
        <v>1.4147402781952199E-2</v>
      </c>
      <c r="F84" s="52">
        <f t="shared" si="47"/>
        <v>1.1935223895632905</v>
      </c>
      <c r="H84" s="19">
        <v>63.406999999999996</v>
      </c>
      <c r="I84" s="140">
        <v>133.64699999999999</v>
      </c>
      <c r="J84" s="214">
        <f t="shared" si="53"/>
        <v>3.0367745849453251E-3</v>
      </c>
      <c r="K84" s="215">
        <f t="shared" si="54"/>
        <v>5.7463201334982048E-3</v>
      </c>
      <c r="L84" s="52">
        <f t="shared" ref="L84:L91" si="59">(I84-H84)/H84</f>
        <v>1.1077641269891336</v>
      </c>
      <c r="N84" s="40">
        <f t="shared" ref="N84:N91" si="60">(H84/B84)*10</f>
        <v>0.53230410181500698</v>
      </c>
      <c r="O84" s="143">
        <f t="shared" ref="O84:O91" si="61">(I84/C84)*10</f>
        <v>0.51149306512354176</v>
      </c>
      <c r="P84" s="52">
        <f t="shared" ref="P84:P91" si="62">(O84-N84)/N84</f>
        <v>-3.9096141886762574E-2</v>
      </c>
    </row>
    <row r="85" spans="1:16" ht="20.100000000000001" customHeight="1" x14ac:dyDescent="0.25">
      <c r="A85" s="38" t="s">
        <v>187</v>
      </c>
      <c r="B85" s="19">
        <v>565.15</v>
      </c>
      <c r="C85" s="140">
        <v>751.75000000000011</v>
      </c>
      <c r="D85" s="247">
        <f t="shared" si="51"/>
        <v>3.69388283459869E-3</v>
      </c>
      <c r="E85" s="215">
        <f t="shared" si="52"/>
        <v>4.0703400237793418E-3</v>
      </c>
      <c r="F85" s="52">
        <f t="shared" si="47"/>
        <v>0.33017782889498387</v>
      </c>
      <c r="H85" s="19">
        <v>110.22399999999999</v>
      </c>
      <c r="I85" s="140">
        <v>133.583</v>
      </c>
      <c r="J85" s="214">
        <f t="shared" si="53"/>
        <v>5.2789982470549546E-3</v>
      </c>
      <c r="K85" s="215">
        <f t="shared" si="54"/>
        <v>5.7435683733498746E-3</v>
      </c>
      <c r="L85" s="52">
        <f t="shared" si="59"/>
        <v>0.2119229931775295</v>
      </c>
      <c r="N85" s="40">
        <f t="shared" si="60"/>
        <v>1.9503494647438733</v>
      </c>
      <c r="O85" s="143">
        <f t="shared" si="61"/>
        <v>1.7769604256734284</v>
      </c>
      <c r="P85" s="52">
        <f t="shared" si="62"/>
        <v>-8.8901523652436795E-2</v>
      </c>
    </row>
    <row r="86" spans="1:16" ht="20.100000000000001" customHeight="1" x14ac:dyDescent="0.25">
      <c r="A86" s="38" t="s">
        <v>224</v>
      </c>
      <c r="B86" s="19">
        <v>1135.32</v>
      </c>
      <c r="C86" s="140">
        <v>487.34999999999997</v>
      </c>
      <c r="D86" s="247">
        <f t="shared" si="51"/>
        <v>7.4205769437787929E-3</v>
      </c>
      <c r="E86" s="215">
        <f t="shared" si="52"/>
        <v>2.6387498644348012E-3</v>
      </c>
      <c r="F86" s="52">
        <f t="shared" si="47"/>
        <v>-0.57073776556389388</v>
      </c>
      <c r="H86" s="19">
        <v>304.76099999999997</v>
      </c>
      <c r="I86" s="140">
        <v>118.583</v>
      </c>
      <c r="J86" s="214">
        <f t="shared" si="53"/>
        <v>1.4596029764576815E-2</v>
      </c>
      <c r="K86" s="215">
        <f t="shared" si="54"/>
        <v>5.0986245885849858E-3</v>
      </c>
      <c r="L86" s="52">
        <f t="shared" si="59"/>
        <v>-0.610898376104554</v>
      </c>
      <c r="N86" s="40">
        <f t="shared" si="60"/>
        <v>2.6843621181693269</v>
      </c>
      <c r="O86" s="143">
        <f t="shared" si="61"/>
        <v>2.4332204780958246</v>
      </c>
      <c r="P86" s="52">
        <f t="shared" si="62"/>
        <v>-9.3557288107155634E-2</v>
      </c>
    </row>
    <row r="87" spans="1:16" ht="20.100000000000001" customHeight="1" x14ac:dyDescent="0.25">
      <c r="A87" s="38" t="s">
        <v>202</v>
      </c>
      <c r="B87" s="19">
        <v>266.87</v>
      </c>
      <c r="C87" s="140">
        <v>403.14</v>
      </c>
      <c r="D87" s="247">
        <f t="shared" si="51"/>
        <v>1.7442918022991284E-3</v>
      </c>
      <c r="E87" s="215">
        <f t="shared" si="52"/>
        <v>2.1827959789642881E-3</v>
      </c>
      <c r="F87" s="52">
        <f t="shared" si="47"/>
        <v>0.51062314984824064</v>
      </c>
      <c r="H87" s="19">
        <v>92.500999999999991</v>
      </c>
      <c r="I87" s="140">
        <v>109.80799999999999</v>
      </c>
      <c r="J87" s="214">
        <f t="shared" si="53"/>
        <v>4.4301841418459709E-3</v>
      </c>
      <c r="K87" s="215">
        <f t="shared" si="54"/>
        <v>4.7213324744975254E-3</v>
      </c>
      <c r="L87" s="52">
        <f t="shared" si="59"/>
        <v>0.18710067999264876</v>
      </c>
      <c r="N87" s="40">
        <f t="shared" si="60"/>
        <v>3.4661445647693627</v>
      </c>
      <c r="O87" s="143">
        <f t="shared" si="61"/>
        <v>2.7238180284764595</v>
      </c>
      <c r="P87" s="52">
        <f t="shared" si="62"/>
        <v>-0.21416490928799378</v>
      </c>
    </row>
    <row r="88" spans="1:16" ht="20.100000000000001" customHeight="1" x14ac:dyDescent="0.25">
      <c r="A88" s="38" t="s">
        <v>176</v>
      </c>
      <c r="B88" s="19">
        <v>1918.9299999999998</v>
      </c>
      <c r="C88" s="140">
        <v>413.26</v>
      </c>
      <c r="D88" s="247">
        <f t="shared" si="51"/>
        <v>1.2542338472611632E-2</v>
      </c>
      <c r="E88" s="215">
        <f t="shared" si="52"/>
        <v>2.237590579616961E-3</v>
      </c>
      <c r="F88" s="52">
        <f t="shared" si="47"/>
        <v>-0.78464039855544498</v>
      </c>
      <c r="H88" s="19">
        <v>271.19499999999999</v>
      </c>
      <c r="I88" s="140">
        <v>87.405000000000001</v>
      </c>
      <c r="J88" s="214">
        <f t="shared" si="53"/>
        <v>1.2988441080073927E-2</v>
      </c>
      <c r="K88" s="215">
        <f t="shared" si="54"/>
        <v>3.7580874338250061E-3</v>
      </c>
      <c r="L88" s="52">
        <f t="shared" si="59"/>
        <v>-0.67770423496008403</v>
      </c>
      <c r="N88" s="40">
        <f t="shared" si="60"/>
        <v>1.4132615572219938</v>
      </c>
      <c r="O88" s="143">
        <f t="shared" si="61"/>
        <v>2.1150123408991921</v>
      </c>
      <c r="P88" s="52">
        <f t="shared" si="62"/>
        <v>0.49654699803524621</v>
      </c>
    </row>
    <row r="89" spans="1:16" ht="20.100000000000001" customHeight="1" x14ac:dyDescent="0.25">
      <c r="A89" s="38" t="s">
        <v>225</v>
      </c>
      <c r="B89" s="19">
        <v>214.33999999999997</v>
      </c>
      <c r="C89" s="140">
        <v>270.48</v>
      </c>
      <c r="D89" s="247">
        <f t="shared" si="51"/>
        <v>1.4009499190796835E-3</v>
      </c>
      <c r="E89" s="215">
        <f t="shared" si="52"/>
        <v>1.4645102356259877E-3</v>
      </c>
      <c r="F89" s="52">
        <f t="shared" ref="F89:F93" si="63">(C89-B89)/B89</f>
        <v>0.26192031352057504</v>
      </c>
      <c r="H89" s="19">
        <v>37.721000000000004</v>
      </c>
      <c r="I89" s="140">
        <v>84.275999999999996</v>
      </c>
      <c r="J89" s="214">
        <f t="shared" si="53"/>
        <v>1.806585615448178E-3</v>
      </c>
      <c r="K89" s="215">
        <f t="shared" si="54"/>
        <v>3.6235521603230499E-3</v>
      </c>
      <c r="L89" s="52">
        <f t="shared" si="59"/>
        <v>1.2341931550064948</v>
      </c>
      <c r="N89" s="40">
        <f t="shared" si="60"/>
        <v>1.7598675002332744</v>
      </c>
      <c r="O89" s="143">
        <f t="shared" si="61"/>
        <v>3.1157941437444543</v>
      </c>
      <c r="P89" s="52">
        <f t="shared" si="62"/>
        <v>0.77047086972823164</v>
      </c>
    </row>
    <row r="90" spans="1:16" ht="20.100000000000001" customHeight="1" x14ac:dyDescent="0.25">
      <c r="A90" s="38" t="s">
        <v>226</v>
      </c>
      <c r="B90" s="19">
        <v>36.4</v>
      </c>
      <c r="C90" s="140">
        <v>449.94</v>
      </c>
      <c r="D90" s="247">
        <f t="shared" si="51"/>
        <v>2.3791442126761447E-4</v>
      </c>
      <c r="E90" s="215">
        <f t="shared" si="52"/>
        <v>2.4361939345517482E-3</v>
      </c>
      <c r="F90" s="52">
        <f t="shared" si="63"/>
        <v>11.360989010989012</v>
      </c>
      <c r="H90" s="19">
        <v>5.0810000000000004</v>
      </c>
      <c r="I90" s="140">
        <v>80.638999999999982</v>
      </c>
      <c r="J90" s="214">
        <f t="shared" si="53"/>
        <v>2.4334618679494691E-4</v>
      </c>
      <c r="K90" s="215">
        <f t="shared" si="54"/>
        <v>3.4671747906437228E-3</v>
      </c>
      <c r="L90" s="52">
        <f t="shared" si="59"/>
        <v>14.870694745128906</v>
      </c>
      <c r="N90" s="40">
        <f t="shared" si="60"/>
        <v>1.395879120879121</v>
      </c>
      <c r="O90" s="143">
        <f t="shared" si="61"/>
        <v>1.7922167400097788</v>
      </c>
      <c r="P90" s="52">
        <f t="shared" si="62"/>
        <v>0.28393405503554303</v>
      </c>
    </row>
    <row r="91" spans="1:16" ht="20.100000000000001" customHeight="1" x14ac:dyDescent="0.25">
      <c r="A91" s="38" t="s">
        <v>180</v>
      </c>
      <c r="B91" s="19">
        <v>47.74</v>
      </c>
      <c r="C91" s="140">
        <v>48.919999999999995</v>
      </c>
      <c r="D91" s="247">
        <f t="shared" si="51"/>
        <v>3.1203391404714052E-4</v>
      </c>
      <c r="E91" s="215">
        <f t="shared" si="52"/>
        <v>2.6487666639612284E-4</v>
      </c>
      <c r="F91" s="52">
        <f t="shared" si="63"/>
        <v>2.4717218265605207E-2</v>
      </c>
      <c r="H91" s="19">
        <v>69.807000000000002</v>
      </c>
      <c r="I91" s="140">
        <v>77.727999999999994</v>
      </c>
      <c r="J91" s="214">
        <f t="shared" si="53"/>
        <v>3.3432921199753707E-3</v>
      </c>
      <c r="K91" s="215">
        <f t="shared" si="54"/>
        <v>3.3420127001470173E-3</v>
      </c>
      <c r="L91" s="52">
        <f t="shared" si="59"/>
        <v>0.11346999584568872</v>
      </c>
      <c r="N91" s="40">
        <f t="shared" si="60"/>
        <v>14.622329283619607</v>
      </c>
      <c r="O91" s="143">
        <f t="shared" si="61"/>
        <v>15.888798037612428</v>
      </c>
      <c r="P91" s="52">
        <f t="shared" si="62"/>
        <v>8.6611970598388849E-2</v>
      </c>
    </row>
    <row r="92" spans="1:16" ht="20.100000000000001" customHeight="1" x14ac:dyDescent="0.25">
      <c r="A92" s="38" t="s">
        <v>227</v>
      </c>
      <c r="B92" s="19"/>
      <c r="C92" s="140">
        <v>185.85</v>
      </c>
      <c r="D92" s="247">
        <f t="shared" si="51"/>
        <v>0</v>
      </c>
      <c r="E92" s="215">
        <f t="shared" si="52"/>
        <v>1.0062822659386637E-3</v>
      </c>
      <c r="F92" s="52"/>
      <c r="H92" s="19"/>
      <c r="I92" s="140">
        <v>77.436999999999998</v>
      </c>
      <c r="J92" s="214">
        <f t="shared" si="53"/>
        <v>0</v>
      </c>
      <c r="K92" s="215">
        <f t="shared" si="54"/>
        <v>3.3295007907225786E-3</v>
      </c>
      <c r="L92" s="52"/>
      <c r="N92" s="40"/>
      <c r="O92" s="143">
        <f t="shared" ref="O92:O94" si="64">(I92/C92)*10</f>
        <v>4.1666397632499326</v>
      </c>
      <c r="P92" s="52"/>
    </row>
    <row r="93" spans="1:16" ht="20.100000000000001" customHeight="1" x14ac:dyDescent="0.25">
      <c r="A93" s="38" t="s">
        <v>210</v>
      </c>
      <c r="B93" s="19">
        <v>84.93</v>
      </c>
      <c r="C93" s="140">
        <v>148.33000000000001</v>
      </c>
      <c r="D93" s="247">
        <f t="shared" si="51"/>
        <v>5.5511186258951919E-4</v>
      </c>
      <c r="E93" s="215">
        <f t="shared" si="52"/>
        <v>8.0313074257025571E-4</v>
      </c>
      <c r="F93" s="52">
        <f t="shared" si="63"/>
        <v>0.74649711527139995</v>
      </c>
      <c r="H93" s="19">
        <v>30.362000000000002</v>
      </c>
      <c r="I93" s="140">
        <v>75.296000000000006</v>
      </c>
      <c r="J93" s="214">
        <f t="shared" si="53"/>
        <v>1.4541383435284743E-3</v>
      </c>
      <c r="K93" s="215">
        <f t="shared" si="54"/>
        <v>3.2374458145104706E-3</v>
      </c>
      <c r="L93" s="52">
        <f t="shared" ref="L93" si="65">(I93-H93)/H93</f>
        <v>1.4799420328041633</v>
      </c>
      <c r="N93" s="40">
        <f t="shared" ref="N93" si="66">(H93/B93)*10</f>
        <v>3.5749440715883667</v>
      </c>
      <c r="O93" s="143">
        <f t="shared" si="64"/>
        <v>5.0762489044697636</v>
      </c>
      <c r="P93" s="52">
        <f t="shared" ref="P93" si="67">(O93-N93)/N93</f>
        <v>0.41995197765831316</v>
      </c>
    </row>
    <row r="94" spans="1:16" ht="20.100000000000001" customHeight="1" x14ac:dyDescent="0.25">
      <c r="A94" s="38" t="s">
        <v>228</v>
      </c>
      <c r="B94" s="19"/>
      <c r="C94" s="140">
        <v>240</v>
      </c>
      <c r="D94" s="247">
        <f t="shared" si="51"/>
        <v>0</v>
      </c>
      <c r="E94" s="215">
        <f t="shared" si="52"/>
        <v>1.2994766953203084E-3</v>
      </c>
      <c r="F94" s="52"/>
      <c r="H94" s="19"/>
      <c r="I94" s="140">
        <v>71.599999999999994</v>
      </c>
      <c r="J94" s="214">
        <f t="shared" si="53"/>
        <v>0</v>
      </c>
      <c r="K94" s="215">
        <f t="shared" si="54"/>
        <v>3.0785316659444014E-3</v>
      </c>
      <c r="L94" s="52"/>
      <c r="N94" s="40"/>
      <c r="O94" s="143">
        <f t="shared" si="64"/>
        <v>2.9833333333333329</v>
      </c>
      <c r="P94" s="52"/>
    </row>
    <row r="95" spans="1:16" ht="20.100000000000001" customHeight="1" thickBot="1" x14ac:dyDescent="0.3">
      <c r="A95" s="8" t="s">
        <v>17</v>
      </c>
      <c r="B95" s="19">
        <f>B96-SUM(B68:B94)</f>
        <v>6167.3600000001024</v>
      </c>
      <c r="C95" s="140">
        <f>C96-SUM(C68:C94)</f>
        <v>4914.0199999999022</v>
      </c>
      <c r="D95" s="247">
        <f t="shared" si="51"/>
        <v>4.0310546295303826E-2</v>
      </c>
      <c r="E95" s="215">
        <f t="shared" si="52"/>
        <v>2.6606893626407394E-2</v>
      </c>
      <c r="F95" s="52">
        <f t="shared" ref="F95" si="68">(C95-B95)/B95</f>
        <v>-0.20322147563952475</v>
      </c>
      <c r="H95" s="196">
        <f>H96-SUM(H68:H94)</f>
        <v>1393.4369999999981</v>
      </c>
      <c r="I95" s="119">
        <f>I96-SUM(I68:I94)</f>
        <v>1087.893</v>
      </c>
      <c r="J95" s="214">
        <f t="shared" si="53"/>
        <v>6.6736386634321965E-2</v>
      </c>
      <c r="K95" s="215">
        <f t="shared" si="54"/>
        <v>4.6775321922615264E-2</v>
      </c>
      <c r="L95" s="52">
        <f t="shared" ref="L95" si="69">(I95-H95)/H95</f>
        <v>-0.21927363777479605</v>
      </c>
      <c r="N95" s="40">
        <f t="shared" ref="N95:N96" si="70">(H95/B95)*10</f>
        <v>2.2593735407045719</v>
      </c>
      <c r="O95" s="143">
        <f t="shared" ref="O95:O96" si="71">(I95/C95)*10</f>
        <v>2.2138554584637866</v>
      </c>
      <c r="P95" s="52">
        <f>(O95-N95)/N95</f>
        <v>-2.0146328803421636E-2</v>
      </c>
    </row>
    <row r="96" spans="1:16" ht="26.25" customHeight="1" thickBot="1" x14ac:dyDescent="0.3">
      <c r="A96" s="12" t="s">
        <v>18</v>
      </c>
      <c r="B96" s="17">
        <v>152996.19000000006</v>
      </c>
      <c r="C96" s="145">
        <v>184689.72999999998</v>
      </c>
      <c r="D96" s="243">
        <f>SUM(D68:D95)</f>
        <v>1.0000000000000004</v>
      </c>
      <c r="E96" s="244">
        <f>SUM(E68:E95)</f>
        <v>0.99999999999999944</v>
      </c>
      <c r="F96" s="57">
        <f>(C96-B96)/B96</f>
        <v>0.20715247876433987</v>
      </c>
      <c r="G96" s="1"/>
      <c r="H96" s="17">
        <v>20879.718999999994</v>
      </c>
      <c r="I96" s="145">
        <v>23257.840999999997</v>
      </c>
      <c r="J96" s="255">
        <f t="shared" si="53"/>
        <v>1</v>
      </c>
      <c r="K96" s="244">
        <f t="shared" si="54"/>
        <v>1</v>
      </c>
      <c r="L96" s="57">
        <f>(I96-H96)/H96</f>
        <v>0.11389626460011286</v>
      </c>
      <c r="M96" s="1"/>
      <c r="N96" s="37">
        <f t="shared" si="70"/>
        <v>1.3647215005811573</v>
      </c>
      <c r="O96" s="150">
        <f t="shared" si="71"/>
        <v>1.2592925984568824</v>
      </c>
      <c r="P96" s="57">
        <f>(O96-N96)/N96</f>
        <v>-7.7253052787238083E-2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L57 J46:L49 J39:L45 J54:L56 J62:L62 J57:K61 D46:E51 D39:F45 D54:F57 F46:F49 P39:P49 J68:L78 D76:F78 N68:P78 F28 P28 D89:E90 D84:E88 J89:K90 J84:K86 D83:E83 D82:E82 J83:K83 J82:K82 F30 D59:F59 D58:E58 L61 N59:O59 P59 D80:F81 D79:E79 D93:E93 D91:E91 J81:L81 J79:K79 J87:K88 J95:L96 J91:K91 N95:P96 D92:E92 J92:K94 J80:K80 P54:P57 N54:O57 J51:K51 J50:K50 D95:F96 D94:E94 D61:F62 D60:E60 N61:O62 P61:P62 F32:F33 J52:K52 D52:E52 J53:K53 D53:E5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48" t="s">
        <v>16</v>
      </c>
      <c r="B3" s="336"/>
      <c r="C3" s="336"/>
      <c r="D3" s="363" t="s">
        <v>1</v>
      </c>
      <c r="E3" s="361"/>
      <c r="F3" s="363" t="s">
        <v>104</v>
      </c>
      <c r="G3" s="361"/>
      <c r="H3" s="130" t="s">
        <v>0</v>
      </c>
      <c r="J3" s="365" t="s">
        <v>19</v>
      </c>
      <c r="K3" s="361"/>
      <c r="L3" s="359" t="s">
        <v>104</v>
      </c>
      <c r="M3" s="360"/>
      <c r="N3" s="130" t="s">
        <v>0</v>
      </c>
      <c r="P3" s="371" t="s">
        <v>22</v>
      </c>
      <c r="Q3" s="361"/>
      <c r="R3" s="130" t="s">
        <v>0</v>
      </c>
    </row>
    <row r="4" spans="1:18" x14ac:dyDescent="0.25">
      <c r="A4" s="362"/>
      <c r="B4" s="337"/>
      <c r="C4" s="337"/>
      <c r="D4" s="366" t="s">
        <v>154</v>
      </c>
      <c r="E4" s="368"/>
      <c r="F4" s="366" t="str">
        <f>D4</f>
        <v>jan-mar</v>
      </c>
      <c r="G4" s="368"/>
      <c r="H4" s="131" t="s">
        <v>153</v>
      </c>
      <c r="J4" s="369" t="str">
        <f>D4</f>
        <v>jan-mar</v>
      </c>
      <c r="K4" s="368"/>
      <c r="L4" s="370" t="str">
        <f>D4</f>
        <v>jan-mar</v>
      </c>
      <c r="M4" s="358"/>
      <c r="N4" s="131" t="str">
        <f>H4</f>
        <v>2025/2024</v>
      </c>
      <c r="P4" s="369" t="str">
        <f>D4</f>
        <v>jan-mar</v>
      </c>
      <c r="Q4" s="367"/>
      <c r="R4" s="131" t="str">
        <f>N4</f>
        <v>2025/2024</v>
      </c>
    </row>
    <row r="5" spans="1:18" ht="19.5" customHeight="1" thickBot="1" x14ac:dyDescent="0.3">
      <c r="A5" s="349"/>
      <c r="B5" s="372"/>
      <c r="C5" s="372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767.23999999999978</v>
      </c>
      <c r="E6" s="147">
        <v>3643.1500000000005</v>
      </c>
      <c r="F6" s="248">
        <f>D6/D8</f>
        <v>0.22954831722210753</v>
      </c>
      <c r="G6" s="256">
        <f>E6/E8</f>
        <v>0.60420087234854158</v>
      </c>
      <c r="H6" s="165">
        <f>(E6-D6)/D6</f>
        <v>3.7483838173192243</v>
      </c>
      <c r="I6" s="1"/>
      <c r="J6" s="19">
        <v>355.22999999999985</v>
      </c>
      <c r="K6" s="147">
        <v>1003.7339999999998</v>
      </c>
      <c r="L6" s="247">
        <f>J6/J8</f>
        <v>0.19970440397598574</v>
      </c>
      <c r="M6" s="246">
        <f>K6/K8</f>
        <v>0.35026203332837802</v>
      </c>
      <c r="N6" s="165">
        <f>(K6-J6)/J6</f>
        <v>1.8255890549784652</v>
      </c>
      <c r="P6" s="27">
        <f t="shared" ref="P6:Q8" si="0">(J6/D6)*10</f>
        <v>4.6299723684896508</v>
      </c>
      <c r="Q6" s="152">
        <f t="shared" si="0"/>
        <v>2.7551267447126793</v>
      </c>
      <c r="R6" s="165">
        <f>(Q6-P6)/P6</f>
        <v>-0.40493667662828131</v>
      </c>
    </row>
    <row r="7" spans="1:18" ht="24" customHeight="1" thickBot="1" x14ac:dyDescent="0.3">
      <c r="A7" s="161" t="s">
        <v>21</v>
      </c>
      <c r="B7" s="1"/>
      <c r="C7" s="1"/>
      <c r="D7" s="117">
        <v>2575.1499999999992</v>
      </c>
      <c r="E7" s="140">
        <v>2386.5499999999988</v>
      </c>
      <c r="F7" s="248">
        <f>D7/D8</f>
        <v>0.77045168277789244</v>
      </c>
      <c r="G7" s="228">
        <f>E7/E8</f>
        <v>0.39579912765145847</v>
      </c>
      <c r="H7" s="55">
        <f t="shared" ref="H7:H8" si="1">(E7-D7)/D7</f>
        <v>-7.323845212900236E-2</v>
      </c>
      <c r="J7" s="19">
        <v>1423.5489999999998</v>
      </c>
      <c r="K7" s="140">
        <v>1861.9320000000005</v>
      </c>
      <c r="L7" s="247">
        <f>J7/J8</f>
        <v>0.80029559602401434</v>
      </c>
      <c r="M7" s="215">
        <f>K7/K8</f>
        <v>0.64973796667162198</v>
      </c>
      <c r="N7" s="102">
        <f t="shared" ref="N7:N8" si="2">(K7-J7)/J7</f>
        <v>0.30795076249570669</v>
      </c>
      <c r="P7" s="27">
        <f t="shared" si="0"/>
        <v>5.5280236102751301</v>
      </c>
      <c r="Q7" s="152">
        <f t="shared" si="0"/>
        <v>7.8017724330099991</v>
      </c>
      <c r="R7" s="102">
        <f t="shared" ref="R7:R8" si="3">(Q7-P7)/P7</f>
        <v>0.41131315331370383</v>
      </c>
    </row>
    <row r="8" spans="1:18" ht="26.25" customHeight="1" thickBot="1" x14ac:dyDescent="0.3">
      <c r="A8" s="12" t="s">
        <v>12</v>
      </c>
      <c r="B8" s="162"/>
      <c r="C8" s="162"/>
      <c r="D8" s="163">
        <v>3342.389999999999</v>
      </c>
      <c r="E8" s="145">
        <v>6029.6999999999989</v>
      </c>
      <c r="F8" s="257">
        <f>SUM(F6:F7)</f>
        <v>1</v>
      </c>
      <c r="G8" s="258">
        <f>SUM(G6:G7)</f>
        <v>1</v>
      </c>
      <c r="H8" s="164">
        <f t="shared" si="1"/>
        <v>0.80400850888136954</v>
      </c>
      <c r="I8" s="1"/>
      <c r="J8" s="17">
        <v>1778.7789999999995</v>
      </c>
      <c r="K8" s="145">
        <v>2865.6660000000002</v>
      </c>
      <c r="L8" s="243">
        <f>SUM(L6:L7)</f>
        <v>1</v>
      </c>
      <c r="M8" s="244">
        <f>SUM(M6:M7)</f>
        <v>1</v>
      </c>
      <c r="N8" s="164">
        <f t="shared" si="2"/>
        <v>0.61102981314710869</v>
      </c>
      <c r="O8" s="1"/>
      <c r="P8" s="29">
        <f t="shared" si="0"/>
        <v>5.3218774589440496</v>
      </c>
      <c r="Q8" s="146">
        <f t="shared" si="0"/>
        <v>4.7525847057067523</v>
      </c>
      <c r="R8" s="164">
        <f t="shared" si="3"/>
        <v>-0.10697216492283808</v>
      </c>
    </row>
  </sheetData>
  <mergeCells count="11">
    <mergeCell ref="A3:C5"/>
    <mergeCell ref="D3:E3"/>
    <mergeCell ref="F3:G3"/>
    <mergeCell ref="J3:K3"/>
    <mergeCell ref="L3:M3"/>
    <mergeCell ref="P3:Q3"/>
    <mergeCell ref="D4:E4"/>
    <mergeCell ref="F4:G4"/>
    <mergeCell ref="J4:K4"/>
    <mergeCell ref="L4:M4"/>
    <mergeCell ref="P4:Q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topLeftCell="A74" workbookViewId="0">
      <selection activeCell="P82" sqref="P82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75" t="s">
        <v>3</v>
      </c>
      <c r="B4" s="363" t="s">
        <v>1</v>
      </c>
      <c r="C4" s="361"/>
      <c r="D4" s="363" t="s">
        <v>104</v>
      </c>
      <c r="E4" s="361"/>
      <c r="F4" s="130" t="s">
        <v>0</v>
      </c>
      <c r="H4" s="373" t="s">
        <v>19</v>
      </c>
      <c r="I4" s="374"/>
      <c r="J4" s="363" t="s">
        <v>13</v>
      </c>
      <c r="K4" s="364"/>
      <c r="L4" s="130" t="s">
        <v>0</v>
      </c>
      <c r="N4" s="371" t="s">
        <v>22</v>
      </c>
      <c r="O4" s="361"/>
      <c r="P4" s="130" t="s">
        <v>0</v>
      </c>
    </row>
    <row r="5" spans="1:16" x14ac:dyDescent="0.25">
      <c r="A5" s="376"/>
      <c r="B5" s="366" t="s">
        <v>154</v>
      </c>
      <c r="C5" s="368"/>
      <c r="D5" s="366" t="str">
        <f>B5</f>
        <v>jan-mar</v>
      </c>
      <c r="E5" s="368"/>
      <c r="F5" s="131" t="s">
        <v>153</v>
      </c>
      <c r="H5" s="369" t="str">
        <f>B5</f>
        <v>jan-mar</v>
      </c>
      <c r="I5" s="368"/>
      <c r="J5" s="366" t="str">
        <f>B5</f>
        <v>jan-mar</v>
      </c>
      <c r="K5" s="367"/>
      <c r="L5" s="131" t="str">
        <f>F5</f>
        <v>2025/2024</v>
      </c>
      <c r="N5" s="369" t="str">
        <f>B5</f>
        <v>jan-mar</v>
      </c>
      <c r="O5" s="367"/>
      <c r="P5" s="131" t="str">
        <f>L5</f>
        <v>2025/2024</v>
      </c>
    </row>
    <row r="6" spans="1:16" ht="19.5" customHeight="1" thickBot="1" x14ac:dyDescent="0.3">
      <c r="A6" s="377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175</v>
      </c>
      <c r="B7" s="39">
        <v>46.6</v>
      </c>
      <c r="C7" s="147">
        <v>2654.3699999999994</v>
      </c>
      <c r="D7" s="247">
        <f>B7/$B$33</f>
        <v>1.3942119261965247E-2</v>
      </c>
      <c r="E7" s="246">
        <f>C7/$C$33</f>
        <v>0.44021593114085289</v>
      </c>
      <c r="F7" s="52">
        <f>(C7-B7)/B7</f>
        <v>55.960729613733896</v>
      </c>
      <c r="H7" s="39">
        <v>82.657000000000011</v>
      </c>
      <c r="I7" s="147">
        <v>666.10899999999992</v>
      </c>
      <c r="J7" s="247">
        <f>H7/$H$33</f>
        <v>4.6468392082434085E-2</v>
      </c>
      <c r="K7" s="246">
        <f>I7/$I$33</f>
        <v>0.23244474408392343</v>
      </c>
      <c r="L7" s="52">
        <f>(I7-H7)/H7</f>
        <v>7.0587125107371405</v>
      </c>
      <c r="N7" s="27">
        <f t="shared" ref="N7:N33" si="0">(H7/B7)*10</f>
        <v>17.737553648068673</v>
      </c>
      <c r="O7" s="151">
        <f t="shared" ref="O7:O33" si="1">(I7/C7)*10</f>
        <v>2.5094805923816201</v>
      </c>
      <c r="P7" s="61">
        <f>(O7-N7)/N7</f>
        <v>-0.85852160663345689</v>
      </c>
    </row>
    <row r="8" spans="1:16" ht="20.100000000000001" customHeight="1" x14ac:dyDescent="0.25">
      <c r="A8" s="8" t="s">
        <v>166</v>
      </c>
      <c r="B8" s="19">
        <v>155.91</v>
      </c>
      <c r="C8" s="140">
        <v>198.1</v>
      </c>
      <c r="D8" s="247">
        <f t="shared" ref="D8:D32" si="2">B8/$B$33</f>
        <v>4.6646262105858399E-2</v>
      </c>
      <c r="E8" s="215">
        <f t="shared" ref="E8:E32" si="3">C8/$C$33</f>
        <v>3.2854039172761515E-2</v>
      </c>
      <c r="F8" s="52">
        <f t="shared" ref="F8:F33" si="4">(C8-B8)/B8</f>
        <v>0.27060483612340452</v>
      </c>
      <c r="H8" s="19">
        <v>138.78299999999999</v>
      </c>
      <c r="I8" s="140">
        <v>298.27400000000006</v>
      </c>
      <c r="J8" s="247">
        <f t="shared" ref="J8:J32" si="5">H8/$H$33</f>
        <v>7.8021496768288817E-2</v>
      </c>
      <c r="K8" s="215">
        <f t="shared" ref="K8:K32" si="6">I8/$I$33</f>
        <v>0.10408540283480361</v>
      </c>
      <c r="L8" s="52">
        <f t="shared" ref="L8:L31" si="7">(I8-H8)/H8</f>
        <v>1.149211358739904</v>
      </c>
      <c r="N8" s="27">
        <f t="shared" si="0"/>
        <v>8.9014816240138543</v>
      </c>
      <c r="O8" s="152">
        <f t="shared" si="1"/>
        <v>15.056739020696622</v>
      </c>
      <c r="P8" s="52">
        <f t="shared" ref="P8:P64" si="8">(O8-N8)/N8</f>
        <v>0.69148683968267743</v>
      </c>
    </row>
    <row r="9" spans="1:16" ht="20.100000000000001" customHeight="1" x14ac:dyDescent="0.25">
      <c r="A9" s="8" t="s">
        <v>169</v>
      </c>
      <c r="B9" s="19">
        <v>95.210000000000008</v>
      </c>
      <c r="C9" s="140">
        <v>464.3</v>
      </c>
      <c r="D9" s="247">
        <f t="shared" si="2"/>
        <v>2.848560461226848E-2</v>
      </c>
      <c r="E9" s="215">
        <f t="shared" si="3"/>
        <v>7.7002172579066996E-2</v>
      </c>
      <c r="F9" s="52">
        <f t="shared" si="4"/>
        <v>3.8765885936351223</v>
      </c>
      <c r="H9" s="19">
        <v>85.72399999999999</v>
      </c>
      <c r="I9" s="140">
        <v>297.86899999999997</v>
      </c>
      <c r="J9" s="247">
        <f t="shared" si="5"/>
        <v>4.8192608525286167E-2</v>
      </c>
      <c r="K9" s="215">
        <f t="shared" si="6"/>
        <v>0.10394407443156328</v>
      </c>
      <c r="L9" s="52">
        <f t="shared" si="7"/>
        <v>2.4747445289533854</v>
      </c>
      <c r="N9" s="27">
        <f t="shared" ref="N9:N15" si="9">(H9/B9)*10</f>
        <v>9.0036760844449084</v>
      </c>
      <c r="O9" s="152">
        <f t="shared" ref="O9:O15" si="10">(I9/C9)*10</f>
        <v>6.4154426017660988</v>
      </c>
      <c r="P9" s="52">
        <f t="shared" ref="P9:P15" si="11">(O9-N9)/N9</f>
        <v>-0.28746408227083375</v>
      </c>
    </row>
    <row r="10" spans="1:16" ht="20.100000000000001" customHeight="1" x14ac:dyDescent="0.25">
      <c r="A10" s="8" t="s">
        <v>176</v>
      </c>
      <c r="B10" s="19">
        <v>906.57</v>
      </c>
      <c r="C10" s="140">
        <v>136.95000000000002</v>
      </c>
      <c r="D10" s="247">
        <f t="shared" si="2"/>
        <v>0.27123405706694925</v>
      </c>
      <c r="E10" s="215">
        <f t="shared" si="3"/>
        <v>2.2712572764814185E-2</v>
      </c>
      <c r="F10" s="52">
        <f t="shared" si="4"/>
        <v>-0.84893609980475859</v>
      </c>
      <c r="H10" s="19">
        <v>375.15499999999997</v>
      </c>
      <c r="I10" s="140">
        <v>264.70000000000005</v>
      </c>
      <c r="J10" s="247">
        <f t="shared" si="5"/>
        <v>0.21090590792897826</v>
      </c>
      <c r="K10" s="215">
        <f t="shared" si="6"/>
        <v>9.2369452685693409E-2</v>
      </c>
      <c r="L10" s="52">
        <f t="shared" si="7"/>
        <v>-0.29442497101198156</v>
      </c>
      <c r="N10" s="27">
        <f t="shared" si="9"/>
        <v>4.1381801736214516</v>
      </c>
      <c r="O10" s="152">
        <f t="shared" si="10"/>
        <v>19.328221978824388</v>
      </c>
      <c r="P10" s="52">
        <f t="shared" si="11"/>
        <v>3.6707057614433576</v>
      </c>
    </row>
    <row r="11" spans="1:16" ht="20.100000000000001" customHeight="1" x14ac:dyDescent="0.25">
      <c r="A11" s="8" t="s">
        <v>180</v>
      </c>
      <c r="B11" s="19">
        <v>31.400000000000002</v>
      </c>
      <c r="C11" s="140">
        <v>45.26</v>
      </c>
      <c r="D11" s="247">
        <f t="shared" si="2"/>
        <v>9.3944752108521198E-3</v>
      </c>
      <c r="E11" s="215">
        <f t="shared" si="3"/>
        <v>7.5061777534537405E-3</v>
      </c>
      <c r="F11" s="52">
        <f t="shared" si="4"/>
        <v>0.44140127388535016</v>
      </c>
      <c r="H11" s="19">
        <v>158.34699999999998</v>
      </c>
      <c r="I11" s="140">
        <v>241.53499999999997</v>
      </c>
      <c r="J11" s="247">
        <f t="shared" si="5"/>
        <v>8.9020052519171861E-2</v>
      </c>
      <c r="K11" s="215">
        <f t="shared" si="6"/>
        <v>8.4285816979368905E-2</v>
      </c>
      <c r="L11" s="52">
        <f t="shared" si="7"/>
        <v>0.52535254851686486</v>
      </c>
      <c r="N11" s="27">
        <f t="shared" si="9"/>
        <v>50.428980891719739</v>
      </c>
      <c r="O11" s="152">
        <f t="shared" si="10"/>
        <v>53.366106937693317</v>
      </c>
      <c r="P11" s="52">
        <f t="shared" si="11"/>
        <v>5.824281978412623E-2</v>
      </c>
    </row>
    <row r="12" spans="1:16" ht="20.100000000000001" customHeight="1" x14ac:dyDescent="0.25">
      <c r="A12" s="8" t="s">
        <v>165</v>
      </c>
      <c r="B12" s="19">
        <v>418.82</v>
      </c>
      <c r="C12" s="140">
        <v>364.34</v>
      </c>
      <c r="D12" s="247">
        <f t="shared" si="2"/>
        <v>0.12530554483468423</v>
      </c>
      <c r="E12" s="215">
        <f t="shared" si="3"/>
        <v>6.0424233378111702E-2</v>
      </c>
      <c r="F12" s="52">
        <f t="shared" si="4"/>
        <v>-0.13007974786304383</v>
      </c>
      <c r="H12" s="19">
        <v>232.91700000000003</v>
      </c>
      <c r="I12" s="140">
        <v>220.93100000000001</v>
      </c>
      <c r="J12" s="247">
        <f t="shared" si="5"/>
        <v>0.13094206756432364</v>
      </c>
      <c r="K12" s="215">
        <f t="shared" si="6"/>
        <v>7.7095865324151594E-2</v>
      </c>
      <c r="L12" s="52">
        <f t="shared" si="7"/>
        <v>-5.1460391469922838E-2</v>
      </c>
      <c r="N12" s="27">
        <f t="shared" si="9"/>
        <v>5.5612673702306488</v>
      </c>
      <c r="O12" s="152">
        <f t="shared" si="10"/>
        <v>6.063868913652084</v>
      </c>
      <c r="P12" s="52">
        <f t="shared" si="11"/>
        <v>9.0375360499991619E-2</v>
      </c>
    </row>
    <row r="13" spans="1:16" ht="20.100000000000001" customHeight="1" x14ac:dyDescent="0.25">
      <c r="A13" s="8" t="s">
        <v>168</v>
      </c>
      <c r="B13" s="19">
        <v>32.370000000000005</v>
      </c>
      <c r="C13" s="140">
        <v>399.34999999999997</v>
      </c>
      <c r="D13" s="247">
        <f t="shared" si="2"/>
        <v>9.6846867062192078E-3</v>
      </c>
      <c r="E13" s="215">
        <f t="shared" si="3"/>
        <v>6.6230492395973298E-2</v>
      </c>
      <c r="F13" s="52">
        <f t="shared" si="4"/>
        <v>11.337040469570587</v>
      </c>
      <c r="H13" s="19">
        <v>17.852</v>
      </c>
      <c r="I13" s="140">
        <v>121.70600000000002</v>
      </c>
      <c r="J13" s="247">
        <f t="shared" si="5"/>
        <v>1.0036097795172982E-2</v>
      </c>
      <c r="K13" s="215">
        <f t="shared" si="6"/>
        <v>4.2470406530279566E-2</v>
      </c>
      <c r="L13" s="52">
        <f t="shared" si="7"/>
        <v>5.8174994398386746</v>
      </c>
      <c r="N13" s="27">
        <f t="shared" si="9"/>
        <v>5.5149830089589109</v>
      </c>
      <c r="O13" s="152">
        <f t="shared" si="10"/>
        <v>3.0476023538249661</v>
      </c>
      <c r="P13" s="52">
        <f t="shared" si="11"/>
        <v>-0.44739587612976595</v>
      </c>
    </row>
    <row r="14" spans="1:16" ht="20.100000000000001" customHeight="1" x14ac:dyDescent="0.25">
      <c r="A14" s="8" t="s">
        <v>170</v>
      </c>
      <c r="B14" s="19">
        <v>135.18</v>
      </c>
      <c r="C14" s="140">
        <v>197.80999999999997</v>
      </c>
      <c r="D14" s="247">
        <f t="shared" si="2"/>
        <v>4.0444113344044255E-2</v>
      </c>
      <c r="E14" s="215">
        <f t="shared" si="3"/>
        <v>3.2805943910974023E-2</v>
      </c>
      <c r="F14" s="52">
        <f t="shared" si="4"/>
        <v>0.46330818168368076</v>
      </c>
      <c r="H14" s="19">
        <v>64.753999999999991</v>
      </c>
      <c r="I14" s="140">
        <v>91.425000000000011</v>
      </c>
      <c r="J14" s="247">
        <f t="shared" si="5"/>
        <v>3.6403622934608512E-2</v>
      </c>
      <c r="K14" s="215">
        <f t="shared" si="6"/>
        <v>3.1903578435170075E-2</v>
      </c>
      <c r="L14" s="52">
        <f t="shared" si="7"/>
        <v>0.41188189146616461</v>
      </c>
      <c r="N14" s="27">
        <f t="shared" si="9"/>
        <v>4.7902056517236264</v>
      </c>
      <c r="O14" s="152">
        <f t="shared" si="10"/>
        <v>4.6218593599919124</v>
      </c>
      <c r="P14" s="52">
        <f t="shared" si="11"/>
        <v>-3.5143854767725712E-2</v>
      </c>
    </row>
    <row r="15" spans="1:16" ht="20.100000000000001" customHeight="1" x14ac:dyDescent="0.25">
      <c r="A15" s="8" t="s">
        <v>181</v>
      </c>
      <c r="B15" s="19">
        <v>12.399999999999999</v>
      </c>
      <c r="C15" s="140">
        <v>147.04999999999995</v>
      </c>
      <c r="D15" s="247">
        <f t="shared" si="2"/>
        <v>3.709920146960709E-3</v>
      </c>
      <c r="E15" s="215">
        <f t="shared" si="3"/>
        <v>2.4387614640861074E-2</v>
      </c>
      <c r="F15" s="52">
        <f t="shared" si="4"/>
        <v>10.858870967741932</v>
      </c>
      <c r="H15" s="19">
        <v>9.5549999999999997</v>
      </c>
      <c r="I15" s="140">
        <v>86.71</v>
      </c>
      <c r="J15" s="247">
        <f t="shared" si="5"/>
        <v>5.3716622469682862E-3</v>
      </c>
      <c r="K15" s="215">
        <f t="shared" si="6"/>
        <v>3.025823665423677E-2</v>
      </c>
      <c r="L15" s="52">
        <f t="shared" si="7"/>
        <v>8.0748299319727899</v>
      </c>
      <c r="N15" s="27">
        <f t="shared" si="9"/>
        <v>7.705645161290323</v>
      </c>
      <c r="O15" s="152">
        <f t="shared" si="10"/>
        <v>5.8966337980278825</v>
      </c>
      <c r="P15" s="52">
        <f t="shared" si="11"/>
        <v>-0.23476442600161446</v>
      </c>
    </row>
    <row r="16" spans="1:16" ht="20.100000000000001" customHeight="1" x14ac:dyDescent="0.25">
      <c r="A16" s="8" t="s">
        <v>174</v>
      </c>
      <c r="B16" s="19">
        <v>69.02000000000001</v>
      </c>
      <c r="C16" s="140">
        <v>72.339999999999989</v>
      </c>
      <c r="D16" s="247">
        <f t="shared" si="2"/>
        <v>2.0649894237357112E-2</v>
      </c>
      <c r="E16" s="215">
        <f t="shared" si="3"/>
        <v>1.1997280130023057E-2</v>
      </c>
      <c r="F16" s="52">
        <f t="shared" si="4"/>
        <v>4.8101999420457529E-2</v>
      </c>
      <c r="H16" s="19">
        <v>45.097000000000001</v>
      </c>
      <c r="I16" s="140">
        <v>59.733999999999988</v>
      </c>
      <c r="J16" s="247">
        <f t="shared" si="5"/>
        <v>2.5352784128888417E-2</v>
      </c>
      <c r="K16" s="215">
        <f t="shared" si="6"/>
        <v>2.084471812137215E-2</v>
      </c>
      <c r="L16" s="52">
        <f t="shared" si="7"/>
        <v>0.32456704437102213</v>
      </c>
      <c r="N16" s="27">
        <f t="shared" ref="N16:N19" si="12">(H16/B16)*10</f>
        <v>6.5339032164589961</v>
      </c>
      <c r="O16" s="152">
        <f t="shared" ref="O16:O19" si="13">(I16/C16)*10</f>
        <v>8.2573956317390103</v>
      </c>
      <c r="P16" s="52">
        <f t="shared" ref="P16:P19" si="14">(O16-N16)/N16</f>
        <v>0.26377685101586934</v>
      </c>
    </row>
    <row r="17" spans="1:16" ht="20.100000000000001" customHeight="1" x14ac:dyDescent="0.25">
      <c r="A17" s="8" t="s">
        <v>171</v>
      </c>
      <c r="B17" s="19">
        <v>98.390000000000015</v>
      </c>
      <c r="C17" s="140">
        <v>235.73</v>
      </c>
      <c r="D17" s="247">
        <f t="shared" si="2"/>
        <v>2.9437019617698731E-2</v>
      </c>
      <c r="E17" s="215">
        <f t="shared" si="3"/>
        <v>3.9094814004013483E-2</v>
      </c>
      <c r="F17" s="52">
        <f t="shared" si="4"/>
        <v>1.3958735643866242</v>
      </c>
      <c r="H17" s="19">
        <v>32.545999999999999</v>
      </c>
      <c r="I17" s="140">
        <v>57.267000000000003</v>
      </c>
      <c r="J17" s="247">
        <f t="shared" si="5"/>
        <v>1.8296820459427508E-2</v>
      </c>
      <c r="K17" s="215">
        <f t="shared" si="6"/>
        <v>1.9983836218177575E-2</v>
      </c>
      <c r="L17" s="52">
        <f t="shared" si="7"/>
        <v>0.75957106864130786</v>
      </c>
      <c r="N17" s="27">
        <f t="shared" si="12"/>
        <v>3.3078564894806379</v>
      </c>
      <c r="O17" s="152">
        <f t="shared" si="13"/>
        <v>2.4293471344334621</v>
      </c>
      <c r="P17" s="52">
        <f t="shared" si="14"/>
        <v>-0.26558266897035471</v>
      </c>
    </row>
    <row r="18" spans="1:16" ht="20.100000000000001" customHeight="1" x14ac:dyDescent="0.25">
      <c r="A18" s="8" t="s">
        <v>167</v>
      </c>
      <c r="B18" s="19">
        <v>117.76999999999998</v>
      </c>
      <c r="C18" s="140">
        <v>87.399999999999991</v>
      </c>
      <c r="D18" s="247">
        <f t="shared" si="2"/>
        <v>3.523526578286796E-2</v>
      </c>
      <c r="E18" s="215">
        <f t="shared" si="3"/>
        <v>1.4494916828366259E-2</v>
      </c>
      <c r="F18" s="52">
        <f t="shared" si="4"/>
        <v>-0.25787552008151476</v>
      </c>
      <c r="H18" s="19">
        <v>68.143999999999991</v>
      </c>
      <c r="I18" s="140">
        <v>50.264999999999993</v>
      </c>
      <c r="J18" s="247">
        <f t="shared" si="5"/>
        <v>3.8309424610926936E-2</v>
      </c>
      <c r="K18" s="215">
        <f t="shared" si="6"/>
        <v>1.7540425157712043E-2</v>
      </c>
      <c r="L18" s="52">
        <f t="shared" si="7"/>
        <v>-0.26237086170462548</v>
      </c>
      <c r="N18" s="27">
        <f t="shared" si="12"/>
        <v>5.7861934278678788</v>
      </c>
      <c r="O18" s="152">
        <f t="shared" si="13"/>
        <v>5.751144164759725</v>
      </c>
      <c r="P18" s="52">
        <f t="shared" si="14"/>
        <v>-6.0573956859698201E-3</v>
      </c>
    </row>
    <row r="19" spans="1:16" ht="20.100000000000001" customHeight="1" x14ac:dyDescent="0.25">
      <c r="A19" s="8" t="s">
        <v>164</v>
      </c>
      <c r="B19" s="19">
        <v>217.93</v>
      </c>
      <c r="C19" s="140">
        <v>151.4</v>
      </c>
      <c r="D19" s="247">
        <f t="shared" si="2"/>
        <v>6.5201846582834469E-2</v>
      </c>
      <c r="E19" s="215">
        <f t="shared" si="3"/>
        <v>2.5109043567673364E-2</v>
      </c>
      <c r="F19" s="52">
        <f t="shared" si="4"/>
        <v>-0.30528151241224244</v>
      </c>
      <c r="H19" s="19">
        <v>54.049000000000007</v>
      </c>
      <c r="I19" s="140">
        <v>45.335000000000008</v>
      </c>
      <c r="J19" s="247">
        <f t="shared" si="5"/>
        <v>3.0385449794493872E-2</v>
      </c>
      <c r="K19" s="215">
        <f t="shared" si="6"/>
        <v>1.5820057187404271E-2</v>
      </c>
      <c r="L19" s="52">
        <f t="shared" si="7"/>
        <v>-0.16122407445096112</v>
      </c>
      <c r="N19" s="27">
        <f t="shared" si="12"/>
        <v>2.4801082916532833</v>
      </c>
      <c r="O19" s="152">
        <f t="shared" si="13"/>
        <v>2.9943857331572001</v>
      </c>
      <c r="P19" s="52">
        <f t="shared" si="14"/>
        <v>0.20736088147227255</v>
      </c>
    </row>
    <row r="20" spans="1:16" ht="20.100000000000001" customHeight="1" x14ac:dyDescent="0.25">
      <c r="A20" s="8" t="s">
        <v>183</v>
      </c>
      <c r="B20" s="19">
        <v>121.05000000000001</v>
      </c>
      <c r="C20" s="140">
        <v>87.179999999999993</v>
      </c>
      <c r="D20" s="247">
        <f t="shared" si="2"/>
        <v>3.6216599499160798E-2</v>
      </c>
      <c r="E20" s="215">
        <f t="shared" si="3"/>
        <v>1.4458430767699891E-2</v>
      </c>
      <c r="F20" s="52">
        <f t="shared" si="4"/>
        <v>-0.27980173482032233</v>
      </c>
      <c r="H20" s="19">
        <v>64.64500000000001</v>
      </c>
      <c r="I20" s="140">
        <v>41.262999999999998</v>
      </c>
      <c r="J20" s="247">
        <f t="shared" si="5"/>
        <v>3.634234494560596E-2</v>
      </c>
      <c r="K20" s="215">
        <f t="shared" si="6"/>
        <v>1.4399096056553706E-2</v>
      </c>
      <c r="L20" s="52">
        <f t="shared" si="7"/>
        <v>-0.36169850723180458</v>
      </c>
      <c r="N20" s="27">
        <f t="shared" ref="N20:N31" si="15">(H20/B20)*10</f>
        <v>5.3403552251135897</v>
      </c>
      <c r="O20" s="152">
        <f t="shared" ref="O20:O31" si="16">(I20/C20)*10</f>
        <v>4.7330809818765776</v>
      </c>
      <c r="P20" s="52">
        <f t="shared" ref="P20:P31" si="17">(O20-N20)/N20</f>
        <v>-0.11371420395056125</v>
      </c>
    </row>
    <row r="21" spans="1:16" ht="20.100000000000001" customHeight="1" x14ac:dyDescent="0.25">
      <c r="A21" s="8" t="s">
        <v>185</v>
      </c>
      <c r="B21" s="19">
        <v>33.08</v>
      </c>
      <c r="C21" s="140">
        <v>114.57999999999998</v>
      </c>
      <c r="D21" s="247">
        <f t="shared" si="2"/>
        <v>9.89710955334357E-3</v>
      </c>
      <c r="E21" s="215">
        <f t="shared" si="3"/>
        <v>1.9002603777965744E-2</v>
      </c>
      <c r="F21" s="52">
        <f t="shared" si="4"/>
        <v>2.4637243047158401</v>
      </c>
      <c r="H21" s="19">
        <v>13.106999999999999</v>
      </c>
      <c r="I21" s="140">
        <v>35.463999999999999</v>
      </c>
      <c r="J21" s="247">
        <f t="shared" si="5"/>
        <v>7.3685376317125404E-3</v>
      </c>
      <c r="K21" s="215">
        <f t="shared" si="6"/>
        <v>1.2375482697564905E-2</v>
      </c>
      <c r="L21" s="52">
        <f t="shared" si="7"/>
        <v>1.7057297627222094</v>
      </c>
      <c r="N21" s="27">
        <f t="shared" si="15"/>
        <v>3.9622128174123339</v>
      </c>
      <c r="O21" s="152">
        <f t="shared" si="16"/>
        <v>3.0951300401466226</v>
      </c>
      <c r="P21" s="52">
        <f t="shared" si="17"/>
        <v>-0.21883801229838809</v>
      </c>
    </row>
    <row r="22" spans="1:16" ht="20.100000000000001" customHeight="1" x14ac:dyDescent="0.25">
      <c r="A22" s="8" t="s">
        <v>177</v>
      </c>
      <c r="B22" s="19">
        <v>10.92</v>
      </c>
      <c r="C22" s="140">
        <v>28.63</v>
      </c>
      <c r="D22" s="247">
        <f t="shared" si="2"/>
        <v>3.2671232261944311E-3</v>
      </c>
      <c r="E22" s="215">
        <f t="shared" si="3"/>
        <v>4.7481632585369112E-3</v>
      </c>
      <c r="F22" s="52">
        <f t="shared" si="4"/>
        <v>1.6217948717948718</v>
      </c>
      <c r="H22" s="19">
        <v>9.0410000000000004</v>
      </c>
      <c r="I22" s="140">
        <v>31.491</v>
      </c>
      <c r="J22" s="247">
        <f t="shared" si="5"/>
        <v>5.0826999869011281E-3</v>
      </c>
      <c r="K22" s="215">
        <f t="shared" si="6"/>
        <v>1.0989068509728639E-2</v>
      </c>
      <c r="L22" s="52">
        <f t="shared" si="7"/>
        <v>2.4831323968587542</v>
      </c>
      <c r="N22" s="27">
        <f t="shared" ref="N22:N23" si="18">(H22/B22)*10</f>
        <v>8.2793040293040292</v>
      </c>
      <c r="O22" s="152">
        <f t="shared" ref="O22:O24" si="19">(I22/C22)*10</f>
        <v>10.999301432064268</v>
      </c>
      <c r="P22" s="52">
        <f t="shared" ref="P22:P23" si="20">(O22-N22)/N22</f>
        <v>0.32852971616128535</v>
      </c>
    </row>
    <row r="23" spans="1:16" ht="20.100000000000001" customHeight="1" x14ac:dyDescent="0.25">
      <c r="A23" s="8" t="s">
        <v>200</v>
      </c>
      <c r="B23" s="19">
        <v>21.049999999999997</v>
      </c>
      <c r="C23" s="140">
        <v>34.380000000000003</v>
      </c>
      <c r="D23" s="247">
        <f t="shared" si="2"/>
        <v>6.2978886365744292E-3</v>
      </c>
      <c r="E23" s="215">
        <f t="shared" si="3"/>
        <v>5.7017762077715339E-3</v>
      </c>
      <c r="F23" s="52">
        <f t="shared" si="4"/>
        <v>0.63325415676959651</v>
      </c>
      <c r="H23" s="19">
        <v>13.412000000000001</v>
      </c>
      <c r="I23" s="140">
        <v>28.335999999999999</v>
      </c>
      <c r="J23" s="247">
        <f t="shared" si="5"/>
        <v>7.5400035642426647E-3</v>
      </c>
      <c r="K23" s="215">
        <f t="shared" si="6"/>
        <v>9.8881028005357308E-3</v>
      </c>
      <c r="L23" s="52">
        <f t="shared" si="7"/>
        <v>1.1127348643006261</v>
      </c>
      <c r="N23" s="27">
        <f t="shared" si="18"/>
        <v>6.371496437054633</v>
      </c>
      <c r="O23" s="152">
        <f t="shared" si="19"/>
        <v>8.2420011634671315</v>
      </c>
      <c r="P23" s="52">
        <f t="shared" si="20"/>
        <v>0.29357384797929531</v>
      </c>
    </row>
    <row r="24" spans="1:16" ht="20.100000000000001" customHeight="1" x14ac:dyDescent="0.25">
      <c r="A24" s="8" t="s">
        <v>209</v>
      </c>
      <c r="B24" s="19"/>
      <c r="C24" s="140">
        <v>119.7</v>
      </c>
      <c r="D24" s="247">
        <f t="shared" si="2"/>
        <v>0</v>
      </c>
      <c r="E24" s="215">
        <f t="shared" si="3"/>
        <v>1.9851733917110315E-2</v>
      </c>
      <c r="F24" s="52"/>
      <c r="H24" s="19"/>
      <c r="I24" s="140">
        <v>27.132000000000001</v>
      </c>
      <c r="J24" s="247">
        <f t="shared" si="5"/>
        <v>0</v>
      </c>
      <c r="K24" s="215">
        <f t="shared" si="6"/>
        <v>9.4679561400386591E-3</v>
      </c>
      <c r="L24" s="52"/>
      <c r="N24" s="27"/>
      <c r="O24" s="152">
        <f t="shared" si="19"/>
        <v>2.2666666666666666</v>
      </c>
      <c r="P24" s="52"/>
    </row>
    <row r="25" spans="1:16" ht="20.100000000000001" customHeight="1" x14ac:dyDescent="0.25">
      <c r="A25" s="8" t="s">
        <v>182</v>
      </c>
      <c r="B25" s="19">
        <v>36.94</v>
      </c>
      <c r="C25" s="140">
        <v>41.059999999999995</v>
      </c>
      <c r="D25" s="247">
        <f t="shared" si="2"/>
        <v>1.1051971792639403E-2</v>
      </c>
      <c r="E25" s="215">
        <f t="shared" si="3"/>
        <v>6.8096256861867113E-3</v>
      </c>
      <c r="F25" s="52">
        <f t="shared" si="4"/>
        <v>0.11153221440173247</v>
      </c>
      <c r="H25" s="19">
        <v>20.644000000000002</v>
      </c>
      <c r="I25" s="140">
        <v>24.170999999999996</v>
      </c>
      <c r="J25" s="247">
        <f t="shared" si="5"/>
        <v>1.1605713807055291E-2</v>
      </c>
      <c r="K25" s="215">
        <f t="shared" si="6"/>
        <v>8.4346884807929533E-3</v>
      </c>
      <c r="L25" s="52">
        <f t="shared" si="7"/>
        <v>0.17084867273784118</v>
      </c>
      <c r="N25" s="27">
        <f t="shared" ref="N25:N29" si="21">(H25/B25)*10</f>
        <v>5.5885219274499196</v>
      </c>
      <c r="O25" s="152">
        <f t="shared" ref="O25:O29" si="22">(I25/C25)*10</f>
        <v>5.8867510959571359</v>
      </c>
      <c r="P25" s="52">
        <f t="shared" ref="P25:P29" si="23">(O25-N25)/N25</f>
        <v>5.3364587699363336E-2</v>
      </c>
    </row>
    <row r="26" spans="1:16" ht="20.100000000000001" customHeight="1" x14ac:dyDescent="0.25">
      <c r="A26" s="8" t="s">
        <v>229</v>
      </c>
      <c r="B26" s="19">
        <v>4.43</v>
      </c>
      <c r="C26" s="140">
        <v>5.38</v>
      </c>
      <c r="D26" s="247">
        <f t="shared" si="2"/>
        <v>1.3253988912125759E-3</v>
      </c>
      <c r="E26" s="215">
        <f t="shared" si="3"/>
        <v>8.9225002902300322E-4</v>
      </c>
      <c r="F26" s="52">
        <f t="shared" si="4"/>
        <v>0.21444695259593685</v>
      </c>
      <c r="H26" s="19">
        <v>16.62</v>
      </c>
      <c r="I26" s="140">
        <v>24.012999999999998</v>
      </c>
      <c r="J26" s="247">
        <f t="shared" si="5"/>
        <v>9.3434878644283546E-3</v>
      </c>
      <c r="K26" s="215">
        <f t="shared" si="6"/>
        <v>8.3795529555782209E-3</v>
      </c>
      <c r="L26" s="52">
        <f t="shared" ref="L26:L30" si="24">(I26-H26)/H26</f>
        <v>0.44482551143200943</v>
      </c>
      <c r="N26" s="27">
        <f t="shared" si="21"/>
        <v>37.516930022573369</v>
      </c>
      <c r="O26" s="152">
        <f t="shared" si="22"/>
        <v>44.633828996282531</v>
      </c>
      <c r="P26" s="52">
        <f t="shared" si="23"/>
        <v>0.18969833004531639</v>
      </c>
    </row>
    <row r="27" spans="1:16" ht="20.100000000000001" customHeight="1" x14ac:dyDescent="0.25">
      <c r="A27" s="8" t="s">
        <v>205</v>
      </c>
      <c r="B27" s="19">
        <v>50.65</v>
      </c>
      <c r="C27" s="140">
        <v>86.97</v>
      </c>
      <c r="D27" s="247">
        <f t="shared" si="2"/>
        <v>1.5153827051899995E-2</v>
      </c>
      <c r="E27" s="215">
        <f t="shared" si="3"/>
        <v>1.4423603164336541E-2</v>
      </c>
      <c r="F27" s="52">
        <f t="shared" si="4"/>
        <v>0.71707798617966434</v>
      </c>
      <c r="H27" s="19">
        <v>7.6470000000000002</v>
      </c>
      <c r="I27" s="140">
        <v>18.513999999999999</v>
      </c>
      <c r="J27" s="247">
        <f t="shared" si="5"/>
        <v>4.299016347730663E-3</v>
      </c>
      <c r="K27" s="215">
        <f t="shared" si="6"/>
        <v>6.4606273026933409E-3</v>
      </c>
      <c r="L27" s="52">
        <f t="shared" si="24"/>
        <v>1.4210801621550933</v>
      </c>
      <c r="N27" s="27">
        <f t="shared" si="21"/>
        <v>1.5097729516288252</v>
      </c>
      <c r="O27" s="152">
        <f t="shared" si="22"/>
        <v>2.1287800390939404</v>
      </c>
      <c r="P27" s="52">
        <f t="shared" si="23"/>
        <v>0.41000011743308601</v>
      </c>
    </row>
    <row r="28" spans="1:16" ht="20.100000000000001" customHeight="1" x14ac:dyDescent="0.25">
      <c r="A28" s="8" t="s">
        <v>186</v>
      </c>
      <c r="B28" s="19">
        <v>43.56</v>
      </c>
      <c r="C28" s="140">
        <v>50.099999999999994</v>
      </c>
      <c r="D28" s="247">
        <f t="shared" si="2"/>
        <v>1.3032590451742623E-2</v>
      </c>
      <c r="E28" s="215">
        <f t="shared" si="3"/>
        <v>8.3088710881138398E-3</v>
      </c>
      <c r="F28" s="52">
        <f t="shared" si="4"/>
        <v>0.15013774104683175</v>
      </c>
      <c r="H28" s="19">
        <v>12.937000000000001</v>
      </c>
      <c r="I28" s="140">
        <v>14.744</v>
      </c>
      <c r="J28" s="247">
        <f t="shared" si="5"/>
        <v>7.2729664562039484E-3</v>
      </c>
      <c r="K28" s="215">
        <f t="shared" si="6"/>
        <v>5.1450517959873944E-3</v>
      </c>
      <c r="L28" s="52">
        <f t="shared" si="24"/>
        <v>0.13967689572543854</v>
      </c>
      <c r="N28" s="27">
        <f t="shared" ref="N28" si="25">(H28/B28)*10</f>
        <v>2.9699265381083562</v>
      </c>
      <c r="O28" s="152">
        <f t="shared" ref="O28" si="26">(I28/C28)*10</f>
        <v>2.9429141716566871</v>
      </c>
      <c r="P28" s="52">
        <f t="shared" ref="P28" si="27">(O28-N28)/N28</f>
        <v>-9.0952978483010254E-3</v>
      </c>
    </row>
    <row r="29" spans="1:16" ht="20.100000000000001" customHeight="1" x14ac:dyDescent="0.25">
      <c r="A29" s="8" t="s">
        <v>230</v>
      </c>
      <c r="B29" s="19">
        <v>19.579999999999998</v>
      </c>
      <c r="C29" s="140">
        <v>62.739999999999995</v>
      </c>
      <c r="D29" s="247">
        <f t="shared" si="2"/>
        <v>5.8580835868944098E-3</v>
      </c>
      <c r="E29" s="215">
        <f t="shared" si="3"/>
        <v>1.0405161119126993E-2</v>
      </c>
      <c r="F29" s="52">
        <f t="shared" si="4"/>
        <v>2.2042900919305413</v>
      </c>
      <c r="H29" s="19">
        <v>5.4749999999999996</v>
      </c>
      <c r="I29" s="140">
        <v>13.846</v>
      </c>
      <c r="J29" s="247">
        <f t="shared" si="5"/>
        <v>3.0779540347620478E-3</v>
      </c>
      <c r="K29" s="215">
        <f t="shared" si="6"/>
        <v>4.8316865957163226E-3</v>
      </c>
      <c r="L29" s="52">
        <f t="shared" si="24"/>
        <v>1.528949771689498</v>
      </c>
      <c r="N29" s="27">
        <f t="shared" si="21"/>
        <v>2.7962206332992849</v>
      </c>
      <c r="O29" s="152">
        <f t="shared" si="22"/>
        <v>2.2068855594517056</v>
      </c>
      <c r="P29" s="52">
        <f t="shared" si="23"/>
        <v>-0.21076129216320738</v>
      </c>
    </row>
    <row r="30" spans="1:16" ht="20.100000000000001" customHeight="1" x14ac:dyDescent="0.25">
      <c r="A30" s="8" t="s">
        <v>179</v>
      </c>
      <c r="B30" s="19">
        <v>37.269999999999996</v>
      </c>
      <c r="C30" s="140">
        <v>25.92</v>
      </c>
      <c r="D30" s="247">
        <f t="shared" si="2"/>
        <v>1.1150703538485938E-2</v>
      </c>
      <c r="E30" s="215">
        <f t="shared" si="3"/>
        <v>4.2987213294193765E-3</v>
      </c>
      <c r="F30" s="52">
        <f t="shared" si="4"/>
        <v>-0.30453447813254614</v>
      </c>
      <c r="H30" s="19">
        <v>15.732999999999999</v>
      </c>
      <c r="I30" s="140">
        <v>11.933</v>
      </c>
      <c r="J30" s="247">
        <f t="shared" si="5"/>
        <v>8.8448312016276339E-3</v>
      </c>
      <c r="K30" s="215">
        <f t="shared" si="6"/>
        <v>4.1641279897936499E-3</v>
      </c>
      <c r="L30" s="52">
        <f t="shared" si="24"/>
        <v>-0.24153054090129022</v>
      </c>
      <c r="N30" s="27">
        <f t="shared" ref="N30" si="28">(H30/B30)*10</f>
        <v>4.2213576603166088</v>
      </c>
      <c r="O30" s="152">
        <f t="shared" ref="O30" si="29">(I30/C30)*10</f>
        <v>4.60378086419753</v>
      </c>
      <c r="P30" s="52">
        <f t="shared" ref="P30" si="30">(O30-N30)/N30</f>
        <v>9.059246684447933E-2</v>
      </c>
    </row>
    <row r="31" spans="1:16" ht="20.100000000000001" customHeight="1" x14ac:dyDescent="0.25">
      <c r="A31" s="8" t="s">
        <v>178</v>
      </c>
      <c r="B31" s="19">
        <v>25.3</v>
      </c>
      <c r="C31" s="140">
        <v>31.259999999999998</v>
      </c>
      <c r="D31" s="247">
        <f t="shared" si="2"/>
        <v>7.5694338482343512E-3</v>
      </c>
      <c r="E31" s="215">
        <f t="shared" si="3"/>
        <v>5.1843375292303122E-3</v>
      </c>
      <c r="F31" s="52">
        <f t="shared" si="4"/>
        <v>0.23557312252964416</v>
      </c>
      <c r="H31" s="19">
        <v>5.4459999999999997</v>
      </c>
      <c r="I31" s="140">
        <v>8.5169999999999995</v>
      </c>
      <c r="J31" s="247">
        <f t="shared" si="5"/>
        <v>3.0616507165870522E-3</v>
      </c>
      <c r="K31" s="215">
        <f t="shared" si="6"/>
        <v>2.9720839762903306E-3</v>
      </c>
      <c r="L31" s="52">
        <f t="shared" si="7"/>
        <v>0.56390011017260377</v>
      </c>
      <c r="N31" s="27">
        <f t="shared" si="15"/>
        <v>2.1525691699604739</v>
      </c>
      <c r="O31" s="152">
        <f t="shared" si="16"/>
        <v>2.7245681381957776</v>
      </c>
      <c r="P31" s="52">
        <f t="shared" si="17"/>
        <v>0.26572849607699572</v>
      </c>
    </row>
    <row r="32" spans="1:16" ht="20.100000000000001" customHeight="1" thickBot="1" x14ac:dyDescent="0.3">
      <c r="A32" s="8" t="s">
        <v>17</v>
      </c>
      <c r="B32" s="19">
        <f>B33-SUM(B7:B31)</f>
        <v>600.98999999999796</v>
      </c>
      <c r="C32" s="140">
        <f>C33-SUM(C7:C31)</f>
        <v>187.399999999996</v>
      </c>
      <c r="D32" s="247">
        <f t="shared" si="2"/>
        <v>0.1798084604130572</v>
      </c>
      <c r="E32" s="215">
        <f t="shared" si="3"/>
        <v>3.1079489858532944E-2</v>
      </c>
      <c r="F32" s="52">
        <f t="shared" si="4"/>
        <v>-0.68818116773990146</v>
      </c>
      <c r="H32" s="19">
        <f>H33-SUM(H7:H31)</f>
        <v>228.49200000000019</v>
      </c>
      <c r="I32" s="140">
        <f>I33-SUM(I7:I31)</f>
        <v>84.381999999997788</v>
      </c>
      <c r="J32" s="247">
        <f t="shared" si="5"/>
        <v>0.12845440608417361</v>
      </c>
      <c r="K32" s="215">
        <f t="shared" si="6"/>
        <v>2.9445860054869571E-2</v>
      </c>
      <c r="L32" s="52">
        <f t="shared" ref="L32:L33" si="31">(I32-H32)/H32</f>
        <v>-0.63070041839540236</v>
      </c>
      <c r="N32" s="27">
        <f t="shared" si="0"/>
        <v>3.8019268207457859</v>
      </c>
      <c r="O32" s="152">
        <f t="shared" si="1"/>
        <v>4.5027748132337022</v>
      </c>
      <c r="P32" s="52">
        <f t="shared" si="8"/>
        <v>0.18434021103815931</v>
      </c>
    </row>
    <row r="33" spans="1:16" ht="26.25" customHeight="1" thickBot="1" x14ac:dyDescent="0.3">
      <c r="A33" s="12" t="s">
        <v>18</v>
      </c>
      <c r="B33" s="17">
        <v>3342.3899999999985</v>
      </c>
      <c r="C33" s="145">
        <v>6029.6999999999971</v>
      </c>
      <c r="D33" s="243">
        <f>SUM(D7:D32)</f>
        <v>0.99999999999999989</v>
      </c>
      <c r="E33" s="244">
        <f>SUM(E7:E32)</f>
        <v>0.99999999999999978</v>
      </c>
      <c r="F33" s="57">
        <f t="shared" si="4"/>
        <v>0.80400850888136921</v>
      </c>
      <c r="G33" s="1"/>
      <c r="H33" s="17">
        <v>1778.7789999999998</v>
      </c>
      <c r="I33" s="145">
        <v>2865.6659999999974</v>
      </c>
      <c r="J33" s="243">
        <f>SUM(J7:J32)</f>
        <v>1.0000000000000002</v>
      </c>
      <c r="K33" s="244">
        <f>SUM(K7:K32)</f>
        <v>1</v>
      </c>
      <c r="L33" s="57">
        <f t="shared" si="31"/>
        <v>0.61102981314710703</v>
      </c>
      <c r="N33" s="29">
        <f t="shared" si="0"/>
        <v>5.3218774589440514</v>
      </c>
      <c r="O33" s="146">
        <f t="shared" si="1"/>
        <v>4.7525847057067496</v>
      </c>
      <c r="P33" s="57">
        <f t="shared" si="8"/>
        <v>-0.10697216492283888</v>
      </c>
    </row>
    <row r="35" spans="1:16" ht="15.75" thickBot="1" x14ac:dyDescent="0.3"/>
    <row r="36" spans="1:16" x14ac:dyDescent="0.25">
      <c r="A36" s="375" t="s">
        <v>2</v>
      </c>
      <c r="B36" s="363" t="s">
        <v>1</v>
      </c>
      <c r="C36" s="361"/>
      <c r="D36" s="363" t="s">
        <v>104</v>
      </c>
      <c r="E36" s="361"/>
      <c r="F36" s="130" t="s">
        <v>0</v>
      </c>
      <c r="H36" s="373" t="s">
        <v>19</v>
      </c>
      <c r="I36" s="374"/>
      <c r="J36" s="363" t="s">
        <v>104</v>
      </c>
      <c r="K36" s="364"/>
      <c r="L36" s="130" t="s">
        <v>0</v>
      </c>
      <c r="N36" s="371" t="s">
        <v>22</v>
      </c>
      <c r="O36" s="361"/>
      <c r="P36" s="130" t="s">
        <v>0</v>
      </c>
    </row>
    <row r="37" spans="1:16" x14ac:dyDescent="0.25">
      <c r="A37" s="376"/>
      <c r="B37" s="366" t="str">
        <f>B5</f>
        <v>jan-mar</v>
      </c>
      <c r="C37" s="368"/>
      <c r="D37" s="366" t="str">
        <f>B5</f>
        <v>jan-mar</v>
      </c>
      <c r="E37" s="368"/>
      <c r="F37" s="131" t="str">
        <f>F5</f>
        <v>2025/2024</v>
      </c>
      <c r="H37" s="369" t="str">
        <f>B5</f>
        <v>jan-mar</v>
      </c>
      <c r="I37" s="368"/>
      <c r="J37" s="366" t="str">
        <f>B5</f>
        <v>jan-mar</v>
      </c>
      <c r="K37" s="367"/>
      <c r="L37" s="131" t="str">
        <f>F37</f>
        <v>2025/2024</v>
      </c>
      <c r="N37" s="369" t="str">
        <f>B5</f>
        <v>jan-mar</v>
      </c>
      <c r="O37" s="367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175</v>
      </c>
      <c r="B39" s="39">
        <v>46.6</v>
      </c>
      <c r="C39" s="147">
        <v>2654.3699999999994</v>
      </c>
      <c r="D39" s="247">
        <f t="shared" ref="D39:D55" si="32">B39/$B$56</f>
        <v>6.0737187842135436E-2</v>
      </c>
      <c r="E39" s="246">
        <f t="shared" ref="E39:E55" si="33">C39/$C$56</f>
        <v>0.72859201515172289</v>
      </c>
      <c r="F39" s="52">
        <f>(C39-B39)/B39</f>
        <v>55.960729613733896</v>
      </c>
      <c r="H39" s="39">
        <v>82.657000000000011</v>
      </c>
      <c r="I39" s="147">
        <v>666.10899999999992</v>
      </c>
      <c r="J39" s="247">
        <f t="shared" ref="J39:J55" si="34">H39/$H$56</f>
        <v>0.23268586549559442</v>
      </c>
      <c r="K39" s="246">
        <f t="shared" ref="K39:K55" si="35">I39/$I$56</f>
        <v>0.66363100183913259</v>
      </c>
      <c r="L39" s="52">
        <f>(I39-H39)/H39</f>
        <v>7.0587125107371405</v>
      </c>
      <c r="N39" s="27">
        <f t="shared" ref="N39:N56" si="36">(H39/B39)*10</f>
        <v>17.737553648068673</v>
      </c>
      <c r="O39" s="151">
        <f t="shared" ref="O39:O56" si="37">(I39/C39)*10</f>
        <v>2.5094805923816201</v>
      </c>
      <c r="P39" s="61">
        <f t="shared" si="8"/>
        <v>-0.85852160663345689</v>
      </c>
    </row>
    <row r="40" spans="1:16" ht="20.100000000000001" customHeight="1" x14ac:dyDescent="0.25">
      <c r="A40" s="38" t="s">
        <v>168</v>
      </c>
      <c r="B40" s="19">
        <v>32.370000000000005</v>
      </c>
      <c r="C40" s="140">
        <v>399.34999999999997</v>
      </c>
      <c r="D40" s="247">
        <f t="shared" si="32"/>
        <v>4.2190188207079919E-2</v>
      </c>
      <c r="E40" s="215">
        <f t="shared" si="33"/>
        <v>0.10961667787491593</v>
      </c>
      <c r="F40" s="52">
        <f t="shared" ref="F40:F56" si="38">(C40-B40)/B40</f>
        <v>11.337040469570587</v>
      </c>
      <c r="H40" s="19">
        <v>17.852</v>
      </c>
      <c r="I40" s="140">
        <v>121.70600000000002</v>
      </c>
      <c r="J40" s="247">
        <f t="shared" si="34"/>
        <v>5.0254764518762492E-2</v>
      </c>
      <c r="K40" s="215">
        <f t="shared" si="35"/>
        <v>0.12125324040034513</v>
      </c>
      <c r="L40" s="52">
        <f t="shared" ref="L40:L56" si="39">(I40-H40)/H40</f>
        <v>5.8174994398386746</v>
      </c>
      <c r="N40" s="27">
        <f t="shared" si="36"/>
        <v>5.5149830089589109</v>
      </c>
      <c r="O40" s="152">
        <f t="shared" si="37"/>
        <v>3.0476023538249661</v>
      </c>
      <c r="P40" s="52">
        <f t="shared" si="8"/>
        <v>-0.44739587612976595</v>
      </c>
    </row>
    <row r="41" spans="1:16" ht="20.100000000000001" customHeight="1" x14ac:dyDescent="0.25">
      <c r="A41" s="38" t="s">
        <v>171</v>
      </c>
      <c r="B41" s="19">
        <v>98.390000000000015</v>
      </c>
      <c r="C41" s="140">
        <v>235.73</v>
      </c>
      <c r="D41" s="247">
        <f t="shared" si="32"/>
        <v>0.128238882227204</v>
      </c>
      <c r="E41" s="215">
        <f t="shared" si="33"/>
        <v>6.4704994304379454E-2</v>
      </c>
      <c r="F41" s="52">
        <f t="shared" si="38"/>
        <v>1.3958735643866242</v>
      </c>
      <c r="H41" s="19">
        <v>32.545999999999999</v>
      </c>
      <c r="I41" s="140">
        <v>57.267000000000003</v>
      </c>
      <c r="J41" s="247">
        <f t="shared" si="34"/>
        <v>9.1619514117613932E-2</v>
      </c>
      <c r="K41" s="215">
        <f t="shared" si="35"/>
        <v>5.7053960511450244E-2</v>
      </c>
      <c r="L41" s="52">
        <f t="shared" si="39"/>
        <v>0.75957106864130786</v>
      </c>
      <c r="N41" s="27">
        <f t="shared" si="36"/>
        <v>3.3078564894806379</v>
      </c>
      <c r="O41" s="152">
        <f t="shared" si="37"/>
        <v>2.4293471344334621</v>
      </c>
      <c r="P41" s="52">
        <f t="shared" si="8"/>
        <v>-0.26558266897035471</v>
      </c>
    </row>
    <row r="42" spans="1:16" ht="20.100000000000001" customHeight="1" x14ac:dyDescent="0.25">
      <c r="A42" s="38" t="s">
        <v>164</v>
      </c>
      <c r="B42" s="19">
        <v>217.93</v>
      </c>
      <c r="C42" s="140">
        <v>151.4</v>
      </c>
      <c r="D42" s="247">
        <f t="shared" si="32"/>
        <v>0.28404410614670766</v>
      </c>
      <c r="E42" s="215">
        <f t="shared" si="33"/>
        <v>4.1557443421215159E-2</v>
      </c>
      <c r="F42" s="52">
        <f t="shared" ref="F42:F44" si="40">(C42-B42)/B42</f>
        <v>-0.30528151241224244</v>
      </c>
      <c r="H42" s="19">
        <v>54.049000000000007</v>
      </c>
      <c r="I42" s="140">
        <v>45.335000000000008</v>
      </c>
      <c r="J42" s="247">
        <f t="shared" si="34"/>
        <v>0.15215212679109311</v>
      </c>
      <c r="K42" s="215">
        <f t="shared" si="35"/>
        <v>4.5166348853381479E-2</v>
      </c>
      <c r="L42" s="52">
        <f t="shared" ref="L42:L54" si="41">(I42-H42)/H42</f>
        <v>-0.16122407445096112</v>
      </c>
      <c r="N42" s="27">
        <f t="shared" si="36"/>
        <v>2.4801082916532833</v>
      </c>
      <c r="O42" s="152">
        <f t="shared" si="37"/>
        <v>2.9943857331572001</v>
      </c>
      <c r="P42" s="52">
        <f t="shared" ref="P42:P45" si="42">(O42-N42)/N42</f>
        <v>0.20736088147227255</v>
      </c>
    </row>
    <row r="43" spans="1:16" ht="20.100000000000001" customHeight="1" x14ac:dyDescent="0.25">
      <c r="A43" s="38" t="s">
        <v>177</v>
      </c>
      <c r="B43" s="19">
        <v>10.92</v>
      </c>
      <c r="C43" s="140">
        <v>28.63</v>
      </c>
      <c r="D43" s="247">
        <f t="shared" si="32"/>
        <v>1.4232834575882381E-2</v>
      </c>
      <c r="E43" s="215">
        <f t="shared" si="33"/>
        <v>7.8585839177634734E-3</v>
      </c>
      <c r="F43" s="52">
        <f t="shared" si="40"/>
        <v>1.6217948717948718</v>
      </c>
      <c r="H43" s="19">
        <v>9.0410000000000004</v>
      </c>
      <c r="I43" s="140">
        <v>31.491</v>
      </c>
      <c r="J43" s="247">
        <f t="shared" si="34"/>
        <v>2.5451116178250712E-2</v>
      </c>
      <c r="K43" s="215">
        <f t="shared" si="35"/>
        <v>3.137385004393594E-2</v>
      </c>
      <c r="L43" s="52">
        <f t="shared" si="41"/>
        <v>2.4831323968587542</v>
      </c>
      <c r="N43" s="27">
        <f t="shared" si="36"/>
        <v>8.2793040293040292</v>
      </c>
      <c r="O43" s="152">
        <f t="shared" si="37"/>
        <v>10.999301432064268</v>
      </c>
      <c r="P43" s="52">
        <f t="shared" si="42"/>
        <v>0.32852971616128535</v>
      </c>
    </row>
    <row r="44" spans="1:16" ht="20.100000000000001" customHeight="1" x14ac:dyDescent="0.25">
      <c r="A44" s="38" t="s">
        <v>182</v>
      </c>
      <c r="B44" s="19">
        <v>36.94</v>
      </c>
      <c r="C44" s="140">
        <v>41.059999999999995</v>
      </c>
      <c r="D44" s="247">
        <f t="shared" si="32"/>
        <v>4.8146603409624095E-2</v>
      </c>
      <c r="E44" s="215">
        <f t="shared" si="33"/>
        <v>1.1270466491909473E-2</v>
      </c>
      <c r="F44" s="52">
        <f t="shared" si="40"/>
        <v>0.11153221440173247</v>
      </c>
      <c r="H44" s="19">
        <v>20.644000000000002</v>
      </c>
      <c r="I44" s="140">
        <v>24.170999999999996</v>
      </c>
      <c r="J44" s="247">
        <f t="shared" si="34"/>
        <v>5.8114461053402025E-2</v>
      </c>
      <c r="K44" s="215">
        <f t="shared" si="35"/>
        <v>2.4081081242639978E-2</v>
      </c>
      <c r="L44" s="52">
        <f t="shared" si="41"/>
        <v>0.17084867273784118</v>
      </c>
      <c r="N44" s="27">
        <f t="shared" si="36"/>
        <v>5.5885219274499196</v>
      </c>
      <c r="O44" s="152">
        <f t="shared" si="37"/>
        <v>5.8867510959571359</v>
      </c>
      <c r="P44" s="52">
        <f t="shared" si="42"/>
        <v>5.3364587699363336E-2</v>
      </c>
    </row>
    <row r="45" spans="1:16" ht="20.100000000000001" customHeight="1" x14ac:dyDescent="0.25">
      <c r="A45" s="38" t="s">
        <v>179</v>
      </c>
      <c r="B45" s="19">
        <v>37.269999999999996</v>
      </c>
      <c r="C45" s="140">
        <v>25.92</v>
      </c>
      <c r="D45" s="247">
        <f t="shared" si="32"/>
        <v>4.8576716542411746E-2</v>
      </c>
      <c r="E45" s="215">
        <f t="shared" si="33"/>
        <v>7.1147221497879585E-3</v>
      </c>
      <c r="F45" s="52">
        <f t="shared" ref="F45:F54" si="43">(C45-B45)/B45</f>
        <v>-0.30453447813254614</v>
      </c>
      <c r="H45" s="19">
        <v>15.732999999999999</v>
      </c>
      <c r="I45" s="140">
        <v>11.933</v>
      </c>
      <c r="J45" s="247">
        <f t="shared" si="34"/>
        <v>4.4289615178898172E-2</v>
      </c>
      <c r="K45" s="215">
        <f t="shared" si="35"/>
        <v>1.1888607937959659E-2</v>
      </c>
      <c r="L45" s="52">
        <f t="shared" si="41"/>
        <v>-0.24153054090129022</v>
      </c>
      <c r="N45" s="27">
        <f t="shared" si="36"/>
        <v>4.2213576603166088</v>
      </c>
      <c r="O45" s="152">
        <f t="shared" si="37"/>
        <v>4.60378086419753</v>
      </c>
      <c r="P45" s="52">
        <f t="shared" si="42"/>
        <v>9.059246684447933E-2</v>
      </c>
    </row>
    <row r="46" spans="1:16" ht="20.100000000000001" customHeight="1" x14ac:dyDescent="0.25">
      <c r="A46" s="38" t="s">
        <v>178</v>
      </c>
      <c r="B46" s="19">
        <v>25.3</v>
      </c>
      <c r="C46" s="140">
        <v>31.259999999999998</v>
      </c>
      <c r="D46" s="247">
        <f t="shared" si="32"/>
        <v>3.2975340180386836E-2</v>
      </c>
      <c r="E46" s="215">
        <f t="shared" si="33"/>
        <v>8.5804866667581626E-3</v>
      </c>
      <c r="F46" s="52">
        <f t="shared" si="43"/>
        <v>0.23557312252964416</v>
      </c>
      <c r="H46" s="19">
        <v>5.4459999999999997</v>
      </c>
      <c r="I46" s="140">
        <v>8.5169999999999995</v>
      </c>
      <c r="J46" s="247">
        <f t="shared" si="34"/>
        <v>1.53309123666357E-2</v>
      </c>
      <c r="K46" s="215">
        <f t="shared" si="35"/>
        <v>8.4853158306882094E-3</v>
      </c>
      <c r="L46" s="52">
        <f t="shared" si="41"/>
        <v>0.56390011017260377</v>
      </c>
      <c r="N46" s="27">
        <f t="shared" ref="N46:N55" si="44">(H46/B46)*10</f>
        <v>2.1525691699604739</v>
      </c>
      <c r="O46" s="152">
        <f t="shared" ref="O46:O55" si="45">(I46/C46)*10</f>
        <v>2.7245681381957776</v>
      </c>
      <c r="P46" s="52">
        <f t="shared" ref="P46:P55" si="46">(O46-N46)/N46</f>
        <v>0.26572849607699572</v>
      </c>
    </row>
    <row r="47" spans="1:16" ht="20.100000000000001" customHeight="1" x14ac:dyDescent="0.25">
      <c r="A47" s="38" t="s">
        <v>194</v>
      </c>
      <c r="B47" s="19">
        <v>13.09</v>
      </c>
      <c r="C47" s="140">
        <v>19.22</v>
      </c>
      <c r="D47" s="247">
        <f t="shared" si="32"/>
        <v>1.7061154267243625E-2</v>
      </c>
      <c r="E47" s="215">
        <f t="shared" si="33"/>
        <v>5.275654310143694E-3</v>
      </c>
      <c r="F47" s="52">
        <f t="shared" si="43"/>
        <v>0.46829640947287998</v>
      </c>
      <c r="H47" s="19">
        <v>3.8810000000000002</v>
      </c>
      <c r="I47" s="140">
        <v>8.4609999999999985</v>
      </c>
      <c r="J47" s="247">
        <f t="shared" si="34"/>
        <v>1.0925315992455593E-2</v>
      </c>
      <c r="K47" s="215">
        <f t="shared" si="35"/>
        <v>8.4295241567985124E-3</v>
      </c>
      <c r="L47" s="52">
        <f t="shared" si="41"/>
        <v>1.1801082195310482</v>
      </c>
      <c r="N47" s="27">
        <f t="shared" si="44"/>
        <v>2.964858670741024</v>
      </c>
      <c r="O47" s="152">
        <f t="shared" si="45"/>
        <v>4.4021852237252856</v>
      </c>
      <c r="P47" s="52">
        <f t="shared" si="46"/>
        <v>0.48478754389497508</v>
      </c>
    </row>
    <row r="48" spans="1:16" ht="20.100000000000001" customHeight="1" x14ac:dyDescent="0.25">
      <c r="A48" s="38" t="s">
        <v>195</v>
      </c>
      <c r="B48" s="19">
        <v>18.159999999999997</v>
      </c>
      <c r="C48" s="140">
        <v>12.069999999999999</v>
      </c>
      <c r="D48" s="247">
        <f t="shared" si="32"/>
        <v>2.3669256034617583E-2</v>
      </c>
      <c r="E48" s="215">
        <f t="shared" si="33"/>
        <v>3.3130669887322778E-3</v>
      </c>
      <c r="F48" s="52">
        <f t="shared" si="43"/>
        <v>-0.33535242290748896</v>
      </c>
      <c r="H48" s="19">
        <v>9.7690000000000001</v>
      </c>
      <c r="I48" s="140">
        <v>5.5420000000000007</v>
      </c>
      <c r="J48" s="247">
        <f t="shared" si="34"/>
        <v>2.7500492638572193E-2</v>
      </c>
      <c r="K48" s="215">
        <f t="shared" si="35"/>
        <v>5.5213831552981176E-3</v>
      </c>
      <c r="L48" s="52">
        <f t="shared" ref="L48:L53" si="47">(I48-H48)/H48</f>
        <v>-0.43269526051796492</v>
      </c>
      <c r="N48" s="27">
        <f t="shared" ref="N48" si="48">(H48/B48)*10</f>
        <v>5.3794052863436139</v>
      </c>
      <c r="O48" s="152">
        <f t="shared" ref="O48" si="49">(I48/C48)*10</f>
        <v>4.5915492957746489</v>
      </c>
      <c r="P48" s="52">
        <f t="shared" ref="P48" si="50">(O48-N48)/N48</f>
        <v>-0.1464578236127792</v>
      </c>
    </row>
    <row r="49" spans="1:16" ht="20.100000000000001" customHeight="1" x14ac:dyDescent="0.25">
      <c r="A49" s="38" t="s">
        <v>193</v>
      </c>
      <c r="B49" s="19">
        <v>9.98</v>
      </c>
      <c r="C49" s="140">
        <v>13.030000000000001</v>
      </c>
      <c r="D49" s="247">
        <f t="shared" si="32"/>
        <v>1.3007663834002396E-2</v>
      </c>
      <c r="E49" s="215">
        <f t="shared" si="33"/>
        <v>3.5765752165022031E-3</v>
      </c>
      <c r="F49" s="52">
        <f t="shared" si="43"/>
        <v>0.30561122244488986</v>
      </c>
      <c r="H49" s="19">
        <v>4.2720000000000002</v>
      </c>
      <c r="I49" s="140">
        <v>5.1530000000000005</v>
      </c>
      <c r="J49" s="247">
        <f t="shared" si="34"/>
        <v>1.2026011316611773E-2</v>
      </c>
      <c r="K49" s="215">
        <f t="shared" si="35"/>
        <v>5.1338302777429084E-3</v>
      </c>
      <c r="L49" s="52">
        <f t="shared" si="47"/>
        <v>0.20622659176029967</v>
      </c>
      <c r="N49" s="27">
        <f t="shared" ref="N49:N50" si="51">(H49/B49)*10</f>
        <v>4.2805611222444888</v>
      </c>
      <c r="O49" s="152">
        <f t="shared" ref="O49:O50" si="52">(I49/C49)*10</f>
        <v>3.9547198772064469</v>
      </c>
      <c r="P49" s="52">
        <f t="shared" ref="P49:P50" si="53">(O49-N49)/N49</f>
        <v>-7.6121152281827212E-2</v>
      </c>
    </row>
    <row r="50" spans="1:16" ht="20.100000000000001" customHeight="1" x14ac:dyDescent="0.25">
      <c r="A50" s="38" t="s">
        <v>172</v>
      </c>
      <c r="B50" s="19">
        <v>43.83</v>
      </c>
      <c r="C50" s="140">
        <v>7.8999999999999995</v>
      </c>
      <c r="D50" s="247">
        <f t="shared" si="32"/>
        <v>5.7126844272978455E-2</v>
      </c>
      <c r="E50" s="215">
        <f t="shared" si="33"/>
        <v>2.1684531243566694E-3</v>
      </c>
      <c r="F50" s="52">
        <f t="shared" si="43"/>
        <v>-0.81975815651380335</v>
      </c>
      <c r="H50" s="19">
        <v>13.289000000000001</v>
      </c>
      <c r="I50" s="140">
        <v>4.2249999999999996</v>
      </c>
      <c r="J50" s="247">
        <f t="shared" si="34"/>
        <v>3.7409565633533204E-2</v>
      </c>
      <c r="K50" s="215">
        <f t="shared" si="35"/>
        <v>4.2092825389993755E-3</v>
      </c>
      <c r="L50" s="52">
        <f t="shared" si="47"/>
        <v>-0.68206787568665816</v>
      </c>
      <c r="N50" s="27">
        <f t="shared" si="51"/>
        <v>3.0319415925165414</v>
      </c>
      <c r="O50" s="152">
        <f t="shared" si="52"/>
        <v>5.348101265822784</v>
      </c>
      <c r="P50" s="52">
        <f t="shared" si="53"/>
        <v>0.7639196213485786</v>
      </c>
    </row>
    <row r="51" spans="1:16" ht="20.100000000000001" customHeight="1" x14ac:dyDescent="0.25">
      <c r="A51" s="38" t="s">
        <v>173</v>
      </c>
      <c r="B51" s="19">
        <v>161.87</v>
      </c>
      <c r="C51" s="140">
        <v>8.629999999999999</v>
      </c>
      <c r="D51" s="247">
        <f t="shared" si="32"/>
        <v>0.21097700849799278</v>
      </c>
      <c r="E51" s="215">
        <f t="shared" si="33"/>
        <v>2.3688291725567157E-3</v>
      </c>
      <c r="F51" s="52">
        <f t="shared" si="43"/>
        <v>-0.94668561191079259</v>
      </c>
      <c r="H51" s="19">
        <v>75.329000000000008</v>
      </c>
      <c r="I51" s="140">
        <v>3.9569999999999999</v>
      </c>
      <c r="J51" s="247">
        <f t="shared" si="34"/>
        <v>0.21205697716972105</v>
      </c>
      <c r="K51" s="215">
        <f t="shared" si="35"/>
        <v>3.9422795282415459E-3</v>
      </c>
      <c r="L51" s="52">
        <f t="shared" si="47"/>
        <v>-0.94747042971498374</v>
      </c>
      <c r="N51" s="27">
        <f t="shared" ref="N51" si="54">(H51/B51)*10</f>
        <v>4.6536727003150684</v>
      </c>
      <c r="O51" s="152">
        <f t="shared" ref="O51" si="55">(I51/C51)*10</f>
        <v>4.585168018539977</v>
      </c>
      <c r="P51" s="52">
        <f t="shared" ref="P51" si="56">(O51-N51)/N51</f>
        <v>-1.4720562915920882E-2</v>
      </c>
    </row>
    <row r="52" spans="1:16" ht="20.100000000000001" customHeight="1" x14ac:dyDescent="0.25">
      <c r="A52" s="38" t="s">
        <v>196</v>
      </c>
      <c r="B52" s="19">
        <v>2.7800000000000002</v>
      </c>
      <c r="C52" s="140">
        <v>3.0700000000000003</v>
      </c>
      <c r="D52" s="247">
        <f t="shared" si="32"/>
        <v>3.6233773004535736E-3</v>
      </c>
      <c r="E52" s="215">
        <f t="shared" si="33"/>
        <v>8.4267735338923737E-4</v>
      </c>
      <c r="F52" s="52">
        <f t="shared" si="43"/>
        <v>0.10431654676258993</v>
      </c>
      <c r="H52" s="19">
        <v>2.4559999999999995</v>
      </c>
      <c r="I52" s="140">
        <v>2.37</v>
      </c>
      <c r="J52" s="247">
        <f t="shared" si="34"/>
        <v>6.9138304760296126E-3</v>
      </c>
      <c r="K52" s="215">
        <f t="shared" si="35"/>
        <v>2.3611833414032006E-3</v>
      </c>
      <c r="L52" s="52">
        <f t="shared" si="47"/>
        <v>-3.5016286644950906E-2</v>
      </c>
      <c r="N52" s="27">
        <f t="shared" ref="N52" si="57">(H52/B52)*10</f>
        <v>8.834532374100716</v>
      </c>
      <c r="O52" s="152">
        <f t="shared" ref="O52" si="58">(I52/C52)*10</f>
        <v>7.7198697068403908</v>
      </c>
      <c r="P52" s="52">
        <f t="shared" ref="P52" si="59">(O52-N52)/N52</f>
        <v>-0.12617109995861991</v>
      </c>
    </row>
    <row r="53" spans="1:16" ht="20.100000000000001" customHeight="1" x14ac:dyDescent="0.25">
      <c r="A53" s="38" t="s">
        <v>191</v>
      </c>
      <c r="B53" s="19">
        <v>0.41000000000000003</v>
      </c>
      <c r="C53" s="140">
        <v>4.59</v>
      </c>
      <c r="D53" s="247">
        <f t="shared" si="32"/>
        <v>5.3438298316041909E-4</v>
      </c>
      <c r="E53" s="215">
        <f t="shared" si="33"/>
        <v>1.2598987140249509E-3</v>
      </c>
      <c r="F53" s="52">
        <f t="shared" si="43"/>
        <v>10.195121951219511</v>
      </c>
      <c r="H53" s="19">
        <v>0.373</v>
      </c>
      <c r="I53" s="140">
        <v>2.222</v>
      </c>
      <c r="J53" s="247">
        <f t="shared" si="34"/>
        <v>1.0500239281592207E-3</v>
      </c>
      <c r="K53" s="215">
        <f t="shared" si="35"/>
        <v>2.2137339175518612E-3</v>
      </c>
      <c r="L53" s="52">
        <f t="shared" si="47"/>
        <v>4.9571045576407506</v>
      </c>
      <c r="N53" s="27">
        <f t="shared" ref="N53" si="60">(H53/B53)*10</f>
        <v>9.0975609756097562</v>
      </c>
      <c r="O53" s="152">
        <f t="shared" ref="O53" si="61">(I53/C53)*10</f>
        <v>4.840958605664488</v>
      </c>
      <c r="P53" s="52">
        <f t="shared" ref="P53" si="62">(O53-N53)/N53</f>
        <v>-0.46788390661596779</v>
      </c>
    </row>
    <row r="54" spans="1:16" ht="20.100000000000001" customHeight="1" x14ac:dyDescent="0.25">
      <c r="A54" s="38" t="s">
        <v>184</v>
      </c>
      <c r="B54" s="19">
        <v>1.58</v>
      </c>
      <c r="C54" s="140">
        <v>1.7400000000000002</v>
      </c>
      <c r="D54" s="247">
        <f t="shared" si="32"/>
        <v>2.0593295448621029E-3</v>
      </c>
      <c r="E54" s="215">
        <f t="shared" si="33"/>
        <v>4.7760866283298796E-4</v>
      </c>
      <c r="F54" s="52">
        <f t="shared" si="43"/>
        <v>0.10126582278481021</v>
      </c>
      <c r="H54" s="19">
        <v>1.171</v>
      </c>
      <c r="I54" s="140">
        <v>1.627</v>
      </c>
      <c r="J54" s="247">
        <f t="shared" si="34"/>
        <v>3.2964558173577681E-3</v>
      </c>
      <c r="K54" s="215">
        <f t="shared" si="35"/>
        <v>1.6209473824738427E-3</v>
      </c>
      <c r="L54" s="52">
        <f t="shared" si="41"/>
        <v>0.38941076003415881</v>
      </c>
      <c r="N54" s="27">
        <f t="shared" ref="N54" si="63">(H54/B54)*10</f>
        <v>7.4113924050632907</v>
      </c>
      <c r="O54" s="152">
        <f t="shared" ref="O54" si="64">(I54/C54)*10</f>
        <v>9.3505747126436773</v>
      </c>
      <c r="P54" s="52">
        <f t="shared" ref="P54" si="65">(O54-N54)/N54</f>
        <v>0.26164885106550051</v>
      </c>
    </row>
    <row r="55" spans="1:16" ht="20.100000000000001" customHeight="1" thickBot="1" x14ac:dyDescent="0.3">
      <c r="A55" s="8" t="s">
        <v>17</v>
      </c>
      <c r="B55" s="19">
        <f>B56-SUM(B39:B54)</f>
        <v>9.82000000000005</v>
      </c>
      <c r="C55" s="140">
        <f>C56-SUM(C39:C54)</f>
        <v>5.1799999999998363</v>
      </c>
      <c r="D55" s="247">
        <f t="shared" si="32"/>
        <v>1.2799124133256932E-2</v>
      </c>
      <c r="E55" s="215">
        <f t="shared" si="33"/>
        <v>1.4218464790085052E-3</v>
      </c>
      <c r="F55" s="52">
        <f t="shared" ref="F55" si="66">(C55-B55)/B55</f>
        <v>-0.47250509164971388</v>
      </c>
      <c r="H55" s="19">
        <f>H56-SUM(H39:H54)</f>
        <v>6.72199999999998</v>
      </c>
      <c r="I55" s="140">
        <f>I56-SUM(I39:I54)</f>
        <v>3.6479999999999109</v>
      </c>
      <c r="J55" s="247">
        <f t="shared" si="34"/>
        <v>1.892295132730901E-2</v>
      </c>
      <c r="K55" s="215">
        <f t="shared" si="35"/>
        <v>3.6344290419572426E-3</v>
      </c>
      <c r="L55" s="52">
        <f t="shared" ref="L55" si="67">(I55-H55)/H55</f>
        <v>-0.45730437369831572</v>
      </c>
      <c r="N55" s="27">
        <f t="shared" si="44"/>
        <v>6.8452138492871137</v>
      </c>
      <c r="O55" s="152">
        <f t="shared" si="45"/>
        <v>7.0424710424710932</v>
      </c>
      <c r="P55" s="52">
        <f t="shared" si="46"/>
        <v>2.8816805073887151E-2</v>
      </c>
    </row>
    <row r="56" spans="1:16" ht="26.25" customHeight="1" thickBot="1" x14ac:dyDescent="0.3">
      <c r="A56" s="12" t="s">
        <v>18</v>
      </c>
      <c r="B56" s="17">
        <v>767.24000000000012</v>
      </c>
      <c r="C56" s="145">
        <v>3643.15</v>
      </c>
      <c r="D56" s="253">
        <f>SUM(D39:D55)</f>
        <v>0.99999999999999989</v>
      </c>
      <c r="E56" s="254">
        <f>SUM(E39:E55)</f>
        <v>0.99999999999999978</v>
      </c>
      <c r="F56" s="57">
        <f t="shared" si="38"/>
        <v>3.7483838173192212</v>
      </c>
      <c r="G56" s="1"/>
      <c r="H56" s="17">
        <v>355.23</v>
      </c>
      <c r="I56" s="145">
        <v>1003.734</v>
      </c>
      <c r="J56" s="253">
        <f>SUM(J39:J55)</f>
        <v>0.99999999999999989</v>
      </c>
      <c r="K56" s="254">
        <f>SUM(K39:K55)</f>
        <v>0.99999999999999989</v>
      </c>
      <c r="L56" s="57">
        <f t="shared" si="39"/>
        <v>1.8255890549784646</v>
      </c>
      <c r="M56" s="1"/>
      <c r="N56" s="29">
        <f t="shared" si="36"/>
        <v>4.6299723684896508</v>
      </c>
      <c r="O56" s="146">
        <f t="shared" si="37"/>
        <v>2.7551267447126797</v>
      </c>
      <c r="P56" s="57">
        <f t="shared" si="8"/>
        <v>-0.40493667662828126</v>
      </c>
    </row>
    <row r="58" spans="1:16" ht="15.75" thickBot="1" x14ac:dyDescent="0.3"/>
    <row r="59" spans="1:16" x14ac:dyDescent="0.25">
      <c r="A59" s="375" t="s">
        <v>15</v>
      </c>
      <c r="B59" s="363" t="s">
        <v>1</v>
      </c>
      <c r="C59" s="361"/>
      <c r="D59" s="363" t="s">
        <v>104</v>
      </c>
      <c r="E59" s="361"/>
      <c r="F59" s="130" t="s">
        <v>0</v>
      </c>
      <c r="H59" s="373" t="s">
        <v>19</v>
      </c>
      <c r="I59" s="374"/>
      <c r="J59" s="363" t="s">
        <v>104</v>
      </c>
      <c r="K59" s="364"/>
      <c r="L59" s="130" t="s">
        <v>0</v>
      </c>
      <c r="N59" s="371" t="s">
        <v>22</v>
      </c>
      <c r="O59" s="361"/>
      <c r="P59" s="130" t="s">
        <v>0</v>
      </c>
    </row>
    <row r="60" spans="1:16" x14ac:dyDescent="0.25">
      <c r="A60" s="376"/>
      <c r="B60" s="366" t="str">
        <f>B5</f>
        <v>jan-mar</v>
      </c>
      <c r="C60" s="368"/>
      <c r="D60" s="366" t="str">
        <f>B5</f>
        <v>jan-mar</v>
      </c>
      <c r="E60" s="368"/>
      <c r="F60" s="131" t="str">
        <f>F37</f>
        <v>2025/2024</v>
      </c>
      <c r="H60" s="369" t="str">
        <f>B5</f>
        <v>jan-mar</v>
      </c>
      <c r="I60" s="368"/>
      <c r="J60" s="366" t="str">
        <f>B5</f>
        <v>jan-mar</v>
      </c>
      <c r="K60" s="367"/>
      <c r="L60" s="131" t="str">
        <f>L37</f>
        <v>2025/2024</v>
      </c>
      <c r="N60" s="369" t="str">
        <f>B5</f>
        <v>jan-mar</v>
      </c>
      <c r="O60" s="367"/>
      <c r="P60" s="131" t="str">
        <f>P37</f>
        <v>2025/2024</v>
      </c>
    </row>
    <row r="61" spans="1:16" ht="19.5" customHeight="1" thickBot="1" x14ac:dyDescent="0.3">
      <c r="A61" s="377"/>
      <c r="B61" s="99">
        <f>B6</f>
        <v>2024</v>
      </c>
      <c r="C61" s="134">
        <f>C6</f>
        <v>2025</v>
      </c>
      <c r="D61" s="99">
        <f>B6</f>
        <v>2024</v>
      </c>
      <c r="E61" s="134">
        <f>C6</f>
        <v>2025</v>
      </c>
      <c r="F61" s="132" t="s">
        <v>1</v>
      </c>
      <c r="H61" s="25">
        <f>B6</f>
        <v>2024</v>
      </c>
      <c r="I61" s="134">
        <f>C6</f>
        <v>2025</v>
      </c>
      <c r="J61" s="99">
        <f>B6</f>
        <v>2024</v>
      </c>
      <c r="K61" s="134">
        <f>C6</f>
        <v>2025</v>
      </c>
      <c r="L61" s="259">
        <v>1000</v>
      </c>
      <c r="N61" s="25">
        <f>B6</f>
        <v>2024</v>
      </c>
      <c r="O61" s="134">
        <f>C6</f>
        <v>2025</v>
      </c>
      <c r="P61" s="132"/>
    </row>
    <row r="62" spans="1:16" ht="20.100000000000001" customHeight="1" x14ac:dyDescent="0.25">
      <c r="A62" s="38" t="s">
        <v>166</v>
      </c>
      <c r="B62" s="39">
        <v>155.91</v>
      </c>
      <c r="C62" s="147">
        <v>198.1</v>
      </c>
      <c r="D62" s="247">
        <f t="shared" ref="D62:D83" si="68">B62/$B$84</f>
        <v>6.0544045977904207E-2</v>
      </c>
      <c r="E62" s="246">
        <f t="shared" ref="E62:E83" si="69">C62/$C$84</f>
        <v>8.3006850893549228E-2</v>
      </c>
      <c r="F62" s="52">
        <f t="shared" ref="F62:F83" si="70">(C62-B62)/B62</f>
        <v>0.27060483612340452</v>
      </c>
      <c r="H62" s="19">
        <v>138.78299999999999</v>
      </c>
      <c r="I62" s="147">
        <v>298.27400000000006</v>
      </c>
      <c r="J62" s="245">
        <f t="shared" ref="J62:J84" si="71">H62/$H$84</f>
        <v>9.7490848576339842E-2</v>
      </c>
      <c r="K62" s="246">
        <f t="shared" ref="K62:K84" si="72">I62/$I$84</f>
        <v>0.16019596848864509</v>
      </c>
      <c r="L62" s="52">
        <f t="shared" ref="L62:L81" si="73">(I62-H62)/H62</f>
        <v>1.149211358739904</v>
      </c>
      <c r="N62" s="40">
        <f t="shared" ref="N62" si="74">(H62/B62)*10</f>
        <v>8.9014816240138543</v>
      </c>
      <c r="O62" s="143">
        <f t="shared" ref="O62" si="75">(I62/C62)*10</f>
        <v>15.056739020696622</v>
      </c>
      <c r="P62" s="52">
        <f t="shared" ref="P62" si="76">(O62-N62)/N62</f>
        <v>0.69148683968267743</v>
      </c>
    </row>
    <row r="63" spans="1:16" ht="20.100000000000001" customHeight="1" x14ac:dyDescent="0.25">
      <c r="A63" s="38" t="s">
        <v>169</v>
      </c>
      <c r="B63" s="19">
        <v>95.210000000000008</v>
      </c>
      <c r="C63" s="140">
        <v>464.3</v>
      </c>
      <c r="D63" s="247">
        <f t="shared" si="68"/>
        <v>3.6972603537658008E-2</v>
      </c>
      <c r="E63" s="215">
        <f t="shared" si="69"/>
        <v>0.19454861620330594</v>
      </c>
      <c r="F63" s="52">
        <f t="shared" si="70"/>
        <v>3.8765885936351223</v>
      </c>
      <c r="H63" s="19">
        <v>85.72399999999999</v>
      </c>
      <c r="I63" s="140">
        <v>297.86899999999997</v>
      </c>
      <c r="J63" s="214">
        <f t="shared" si="71"/>
        <v>6.0218510216367691E-2</v>
      </c>
      <c r="K63" s="215">
        <f t="shared" si="72"/>
        <v>0.15997845248913486</v>
      </c>
      <c r="L63" s="52">
        <f t="shared" si="73"/>
        <v>2.4747445289533854</v>
      </c>
      <c r="N63" s="40">
        <f t="shared" ref="N63:N64" si="77">(H63/B63)*10</f>
        <v>9.0036760844449084</v>
      </c>
      <c r="O63" s="143">
        <f t="shared" ref="O63:O64" si="78">(I63/C63)*10</f>
        <v>6.4154426017660988</v>
      </c>
      <c r="P63" s="52">
        <f t="shared" si="8"/>
        <v>-0.28746408227083375</v>
      </c>
    </row>
    <row r="64" spans="1:16" ht="20.100000000000001" customHeight="1" x14ac:dyDescent="0.25">
      <c r="A64" s="38" t="s">
        <v>176</v>
      </c>
      <c r="B64" s="19">
        <v>906.57</v>
      </c>
      <c r="C64" s="140">
        <v>136.95000000000002</v>
      </c>
      <c r="D64" s="247">
        <f t="shared" si="68"/>
        <v>0.35204551191192751</v>
      </c>
      <c r="E64" s="215">
        <f t="shared" si="69"/>
        <v>5.7384090004399639E-2</v>
      </c>
      <c r="F64" s="52">
        <f t="shared" si="70"/>
        <v>-0.84893609980475859</v>
      </c>
      <c r="H64" s="19">
        <v>375.15499999999997</v>
      </c>
      <c r="I64" s="140">
        <v>264.70000000000005</v>
      </c>
      <c r="J64" s="214">
        <f t="shared" si="71"/>
        <v>0.2635350100347793</v>
      </c>
      <c r="K64" s="215">
        <f t="shared" si="72"/>
        <v>0.14216416066752166</v>
      </c>
      <c r="L64" s="52">
        <f t="shared" si="73"/>
        <v>-0.29442497101198156</v>
      </c>
      <c r="N64" s="40">
        <f t="shared" si="77"/>
        <v>4.1381801736214516</v>
      </c>
      <c r="O64" s="143">
        <f t="shared" si="78"/>
        <v>19.328221978824388</v>
      </c>
      <c r="P64" s="52">
        <f t="shared" si="8"/>
        <v>3.6707057614433576</v>
      </c>
    </row>
    <row r="65" spans="1:16" ht="20.100000000000001" customHeight="1" x14ac:dyDescent="0.25">
      <c r="A65" s="38" t="s">
        <v>180</v>
      </c>
      <c r="B65" s="19">
        <v>31.400000000000002</v>
      </c>
      <c r="C65" s="140">
        <v>45.26</v>
      </c>
      <c r="D65" s="247">
        <f t="shared" si="68"/>
        <v>1.2193464458381069E-2</v>
      </c>
      <c r="E65" s="215">
        <f t="shared" si="69"/>
        <v>1.8964614192034518E-2</v>
      </c>
      <c r="F65" s="52">
        <f t="shared" si="70"/>
        <v>0.44140127388535016</v>
      </c>
      <c r="H65" s="19">
        <v>158.34699999999998</v>
      </c>
      <c r="I65" s="140">
        <v>241.53499999999997</v>
      </c>
      <c r="J65" s="214">
        <f t="shared" si="71"/>
        <v>0.11123396525163518</v>
      </c>
      <c r="K65" s="215">
        <f t="shared" si="72"/>
        <v>0.12972278257208097</v>
      </c>
      <c r="L65" s="52">
        <f t="shared" si="73"/>
        <v>0.52535254851686486</v>
      </c>
      <c r="N65" s="40">
        <f t="shared" ref="N65:N67" si="79">(H65/B65)*10</f>
        <v>50.428980891719739</v>
      </c>
      <c r="O65" s="143">
        <f t="shared" ref="O65:O67" si="80">(I65/C65)*10</f>
        <v>53.366106937693317</v>
      </c>
      <c r="P65" s="52">
        <f t="shared" ref="P65:P67" si="81">(O65-N65)/N65</f>
        <v>5.824281978412623E-2</v>
      </c>
    </row>
    <row r="66" spans="1:16" ht="20.100000000000001" customHeight="1" x14ac:dyDescent="0.25">
      <c r="A66" s="38" t="s">
        <v>165</v>
      </c>
      <c r="B66" s="19">
        <v>418.82</v>
      </c>
      <c r="C66" s="140">
        <v>364.34</v>
      </c>
      <c r="D66" s="247">
        <f t="shared" si="68"/>
        <v>0.16263906956876301</v>
      </c>
      <c r="E66" s="215">
        <f t="shared" si="69"/>
        <v>0.15266388720118992</v>
      </c>
      <c r="F66" s="52">
        <f>(C65-B65)/B65</f>
        <v>0.44140127388535016</v>
      </c>
      <c r="H66" s="19">
        <v>232.91700000000003</v>
      </c>
      <c r="I66" s="140">
        <v>220.93100000000001</v>
      </c>
      <c r="J66" s="214">
        <f t="shared" si="71"/>
        <v>0.16361712873950954</v>
      </c>
      <c r="K66" s="215">
        <f t="shared" si="72"/>
        <v>0.11865685750070354</v>
      </c>
      <c r="L66" s="52">
        <f t="shared" si="73"/>
        <v>-5.1460391469922838E-2</v>
      </c>
      <c r="N66" s="40">
        <f t="shared" ref="N66" si="82">(H66/B66)*10</f>
        <v>5.5612673702306488</v>
      </c>
      <c r="O66" s="143">
        <f t="shared" ref="O66" si="83">(I66/C66)*10</f>
        <v>6.063868913652084</v>
      </c>
      <c r="P66" s="52">
        <f t="shared" ref="P66" si="84">(O66-N66)/N66</f>
        <v>9.0375360499991619E-2</v>
      </c>
    </row>
    <row r="67" spans="1:16" ht="20.100000000000001" customHeight="1" x14ac:dyDescent="0.25">
      <c r="A67" s="38" t="s">
        <v>170</v>
      </c>
      <c r="B67" s="19">
        <v>135.18</v>
      </c>
      <c r="C67" s="140">
        <v>197.80999999999997</v>
      </c>
      <c r="D67" s="247">
        <f t="shared" si="68"/>
        <v>5.2494029474011231E-2</v>
      </c>
      <c r="E67" s="215">
        <f t="shared" si="69"/>
        <v>8.2885336573715149E-2</v>
      </c>
      <c r="F67" s="52">
        <f t="shared" si="70"/>
        <v>0.46330818168368076</v>
      </c>
      <c r="H67" s="19">
        <v>64.753999999999991</v>
      </c>
      <c r="I67" s="140">
        <v>91.425000000000011</v>
      </c>
      <c r="J67" s="214">
        <f t="shared" si="71"/>
        <v>4.5487721181357299E-2</v>
      </c>
      <c r="K67" s="215">
        <f t="shared" si="72"/>
        <v>4.9102222852392019E-2</v>
      </c>
      <c r="L67" s="52">
        <f t="shared" si="73"/>
        <v>0.41188189146616461</v>
      </c>
      <c r="N67" s="40">
        <f t="shared" si="79"/>
        <v>4.7902056517236264</v>
      </c>
      <c r="O67" s="143">
        <f t="shared" si="80"/>
        <v>4.6218593599919124</v>
      </c>
      <c r="P67" s="52">
        <f t="shared" si="81"/>
        <v>-3.5143854767725712E-2</v>
      </c>
    </row>
    <row r="68" spans="1:16" ht="20.100000000000001" customHeight="1" x14ac:dyDescent="0.25">
      <c r="A68" s="38" t="s">
        <v>181</v>
      </c>
      <c r="B68" s="19">
        <v>12.399999999999999</v>
      </c>
      <c r="C68" s="140">
        <v>147.04999999999995</v>
      </c>
      <c r="D68" s="247">
        <f t="shared" si="68"/>
        <v>4.8152534803797839E-3</v>
      </c>
      <c r="E68" s="215">
        <f t="shared" si="69"/>
        <v>6.1616140453793086E-2</v>
      </c>
      <c r="F68" s="52">
        <f t="shared" si="70"/>
        <v>10.858870967741932</v>
      </c>
      <c r="H68" s="19">
        <v>9.5549999999999997</v>
      </c>
      <c r="I68" s="140">
        <v>86.71</v>
      </c>
      <c r="J68" s="214">
        <f t="shared" si="71"/>
        <v>6.7120977219610996E-3</v>
      </c>
      <c r="K68" s="215">
        <f t="shared" si="72"/>
        <v>4.6569906956859843E-2</v>
      </c>
      <c r="L68" s="52">
        <f t="shared" si="73"/>
        <v>8.0748299319727899</v>
      </c>
      <c r="N68" s="40">
        <f t="shared" ref="N68:N69" si="85">(H68/B68)*10</f>
        <v>7.705645161290323</v>
      </c>
      <c r="O68" s="143">
        <f t="shared" ref="O68:O69" si="86">(I68/C68)*10</f>
        <v>5.8966337980278825</v>
      </c>
      <c r="P68" s="52">
        <f t="shared" ref="P68:P69" si="87">(O68-N68)/N68</f>
        <v>-0.23476442600161446</v>
      </c>
    </row>
    <row r="69" spans="1:16" ht="20.100000000000001" customHeight="1" x14ac:dyDescent="0.25">
      <c r="A69" s="38" t="s">
        <v>174</v>
      </c>
      <c r="B69" s="19">
        <v>69.02000000000001</v>
      </c>
      <c r="C69" s="140">
        <v>72.339999999999989</v>
      </c>
      <c r="D69" s="247">
        <f t="shared" si="68"/>
        <v>2.6802322194823609E-2</v>
      </c>
      <c r="E69" s="215">
        <f t="shared" si="69"/>
        <v>3.031153757516078E-2</v>
      </c>
      <c r="F69" s="52">
        <f t="shared" si="70"/>
        <v>4.8101999420457529E-2</v>
      </c>
      <c r="H69" s="19">
        <v>45.097000000000001</v>
      </c>
      <c r="I69" s="140">
        <v>59.733999999999988</v>
      </c>
      <c r="J69" s="214">
        <f t="shared" si="71"/>
        <v>3.1679274826507557E-2</v>
      </c>
      <c r="K69" s="215">
        <f t="shared" si="72"/>
        <v>3.2081730159855444E-2</v>
      </c>
      <c r="L69" s="52">
        <f t="shared" si="73"/>
        <v>0.32456704437102213</v>
      </c>
      <c r="N69" s="40">
        <f t="shared" si="85"/>
        <v>6.5339032164589961</v>
      </c>
      <c r="O69" s="143">
        <f t="shared" si="86"/>
        <v>8.2573956317390103</v>
      </c>
      <c r="P69" s="52">
        <f t="shared" si="87"/>
        <v>0.26377685101586934</v>
      </c>
    </row>
    <row r="70" spans="1:16" ht="20.100000000000001" customHeight="1" x14ac:dyDescent="0.25">
      <c r="A70" s="38" t="s">
        <v>167</v>
      </c>
      <c r="B70" s="19">
        <v>117.76999999999998</v>
      </c>
      <c r="C70" s="140">
        <v>87.399999999999991</v>
      </c>
      <c r="D70" s="247">
        <f t="shared" si="68"/>
        <v>4.5733258256800573E-2</v>
      </c>
      <c r="E70" s="215">
        <f t="shared" si="69"/>
        <v>3.6621901908612829E-2</v>
      </c>
      <c r="F70" s="52">
        <f t="shared" si="70"/>
        <v>-0.25787552008151476</v>
      </c>
      <c r="H70" s="19">
        <v>68.143999999999991</v>
      </c>
      <c r="I70" s="140">
        <v>50.264999999999993</v>
      </c>
      <c r="J70" s="214">
        <f t="shared" si="71"/>
        <v>4.7869093371566418E-2</v>
      </c>
      <c r="K70" s="215">
        <f t="shared" si="72"/>
        <v>2.6996152383653094E-2</v>
      </c>
      <c r="L70" s="52">
        <f t="shared" si="73"/>
        <v>-0.26237086170462548</v>
      </c>
      <c r="N70" s="40">
        <f t="shared" ref="N70:N71" si="88">(H70/B70)*10</f>
        <v>5.7861934278678788</v>
      </c>
      <c r="O70" s="143">
        <f t="shared" ref="O70:O71" si="89">(I70/C70)*10</f>
        <v>5.751144164759725</v>
      </c>
      <c r="P70" s="52">
        <f t="shared" ref="P70:P71" si="90">(O70-N70)/N70</f>
        <v>-6.0573956859698201E-3</v>
      </c>
    </row>
    <row r="71" spans="1:16" ht="20.100000000000001" customHeight="1" x14ac:dyDescent="0.25">
      <c r="A71" s="38" t="s">
        <v>183</v>
      </c>
      <c r="B71" s="19">
        <v>121.05000000000001</v>
      </c>
      <c r="C71" s="140">
        <v>87.179999999999993</v>
      </c>
      <c r="D71" s="247">
        <f t="shared" si="68"/>
        <v>4.7006970467739752E-2</v>
      </c>
      <c r="E71" s="215">
        <f t="shared" si="69"/>
        <v>3.6529718631497329E-2</v>
      </c>
      <c r="F71" s="52">
        <f t="shared" si="70"/>
        <v>-0.27980173482032233</v>
      </c>
      <c r="H71" s="19">
        <v>64.64500000000001</v>
      </c>
      <c r="I71" s="140">
        <v>41.262999999999998</v>
      </c>
      <c r="J71" s="214">
        <f t="shared" si="71"/>
        <v>4.5411151987040856E-2</v>
      </c>
      <c r="K71" s="215">
        <f t="shared" si="72"/>
        <v>2.216138935256496E-2</v>
      </c>
      <c r="L71" s="52">
        <f t="shared" si="73"/>
        <v>-0.36169850723180458</v>
      </c>
      <c r="N71" s="40">
        <f t="shared" si="88"/>
        <v>5.3403552251135897</v>
      </c>
      <c r="O71" s="143">
        <f t="shared" si="89"/>
        <v>4.7330809818765776</v>
      </c>
      <c r="P71" s="52">
        <f t="shared" si="90"/>
        <v>-0.11371420395056125</v>
      </c>
    </row>
    <row r="72" spans="1:16" ht="20.100000000000001" customHeight="1" x14ac:dyDescent="0.25">
      <c r="A72" s="38" t="s">
        <v>185</v>
      </c>
      <c r="B72" s="19">
        <v>33.08</v>
      </c>
      <c r="C72" s="140">
        <v>114.57999999999998</v>
      </c>
      <c r="D72" s="247">
        <f t="shared" si="68"/>
        <v>1.2845853639593811E-2</v>
      </c>
      <c r="E72" s="215">
        <f t="shared" si="69"/>
        <v>4.8010726781337047E-2</v>
      </c>
      <c r="F72" s="52">
        <f t="shared" si="70"/>
        <v>2.4637243047158401</v>
      </c>
      <c r="H72" s="19">
        <v>13.106999999999999</v>
      </c>
      <c r="I72" s="140">
        <v>35.463999999999999</v>
      </c>
      <c r="J72" s="214">
        <f t="shared" si="71"/>
        <v>9.2072699991359638E-3</v>
      </c>
      <c r="K72" s="215">
        <f t="shared" si="72"/>
        <v>1.9046882485504298E-2</v>
      </c>
      <c r="L72" s="52">
        <f t="shared" si="73"/>
        <v>1.7057297627222094</v>
      </c>
      <c r="N72" s="40">
        <f t="shared" ref="N72:N81" si="91">(H72/B72)*10</f>
        <v>3.9622128174123339</v>
      </c>
      <c r="O72" s="143">
        <f t="shared" ref="O72:O82" si="92">(I72/C72)*10</f>
        <v>3.0951300401466226</v>
      </c>
      <c r="P72" s="52">
        <f t="shared" ref="P72:P81" si="93">(O72-N72)/N72</f>
        <v>-0.21883801229838809</v>
      </c>
    </row>
    <row r="73" spans="1:16" ht="20.100000000000001" customHeight="1" x14ac:dyDescent="0.25">
      <c r="A73" s="38" t="s">
        <v>200</v>
      </c>
      <c r="B73" s="19">
        <v>21.049999999999997</v>
      </c>
      <c r="C73" s="140">
        <v>34.380000000000003</v>
      </c>
      <c r="D73" s="247">
        <f t="shared" si="68"/>
        <v>8.174281109838262E-3</v>
      </c>
      <c r="E73" s="215">
        <f t="shared" si="69"/>
        <v>1.4405732123776995E-2</v>
      </c>
      <c r="F73" s="52">
        <f t="shared" si="70"/>
        <v>0.63325415676959651</v>
      </c>
      <c r="H73" s="19">
        <v>13.412000000000001</v>
      </c>
      <c r="I73" s="140">
        <v>28.335999999999999</v>
      </c>
      <c r="J73" s="214">
        <f t="shared" si="71"/>
        <v>9.4215232492875223E-3</v>
      </c>
      <c r="K73" s="215">
        <f t="shared" si="72"/>
        <v>1.5218600894125021E-2</v>
      </c>
      <c r="L73" s="52">
        <f t="shared" si="73"/>
        <v>1.1127348643006261</v>
      </c>
      <c r="N73" s="40">
        <f t="shared" si="91"/>
        <v>6.371496437054633</v>
      </c>
      <c r="O73" s="143">
        <f t="shared" si="92"/>
        <v>8.2420011634671315</v>
      </c>
      <c r="P73" s="52">
        <f t="shared" si="93"/>
        <v>0.29357384797929531</v>
      </c>
    </row>
    <row r="74" spans="1:16" ht="20.100000000000001" customHeight="1" x14ac:dyDescent="0.25">
      <c r="A74" s="38" t="s">
        <v>209</v>
      </c>
      <c r="B74" s="19"/>
      <c r="C74" s="140">
        <v>119.7</v>
      </c>
      <c r="D74" s="247">
        <f t="shared" si="68"/>
        <v>0</v>
      </c>
      <c r="E74" s="215">
        <f t="shared" si="69"/>
        <v>5.015608304875236E-2</v>
      </c>
      <c r="F74" s="52"/>
      <c r="H74" s="19"/>
      <c r="I74" s="140">
        <v>27.132000000000001</v>
      </c>
      <c r="J74" s="214">
        <f t="shared" si="71"/>
        <v>0</v>
      </c>
      <c r="K74" s="215">
        <f t="shared" si="72"/>
        <v>1.4571960737556469E-2</v>
      </c>
      <c r="L74" s="52"/>
      <c r="N74" s="40"/>
      <c r="O74" s="143">
        <f t="shared" si="92"/>
        <v>2.2666666666666666</v>
      </c>
      <c r="P74" s="52"/>
    </row>
    <row r="75" spans="1:16" ht="20.100000000000001" customHeight="1" x14ac:dyDescent="0.25">
      <c r="A75" s="38" t="s">
        <v>229</v>
      </c>
      <c r="B75" s="19">
        <v>4.43</v>
      </c>
      <c r="C75" s="140">
        <v>5.38</v>
      </c>
      <c r="D75" s="247">
        <f t="shared" si="68"/>
        <v>1.7202881385550357E-3</v>
      </c>
      <c r="E75" s="215">
        <f t="shared" si="69"/>
        <v>2.254300140369989E-3</v>
      </c>
      <c r="F75" s="52">
        <f t="shared" si="70"/>
        <v>0.21444695259593685</v>
      </c>
      <c r="H75" s="19">
        <v>16.62</v>
      </c>
      <c r="I75" s="140">
        <v>24.012999999999998</v>
      </c>
      <c r="J75" s="214">
        <f t="shared" si="71"/>
        <v>1.1675045959078334E-2</v>
      </c>
      <c r="K75" s="215">
        <f t="shared" si="72"/>
        <v>1.2896819003057034E-2</v>
      </c>
      <c r="L75" s="52">
        <f t="shared" si="73"/>
        <v>0.44482551143200943</v>
      </c>
      <c r="N75" s="40">
        <f t="shared" si="91"/>
        <v>37.516930022573369</v>
      </c>
      <c r="O75" s="143">
        <f t="shared" si="92"/>
        <v>44.633828996282531</v>
      </c>
      <c r="P75" s="52">
        <f t="shared" si="93"/>
        <v>0.18969833004531639</v>
      </c>
    </row>
    <row r="76" spans="1:16" ht="20.100000000000001" customHeight="1" x14ac:dyDescent="0.25">
      <c r="A76" s="38" t="s">
        <v>205</v>
      </c>
      <c r="B76" s="19">
        <v>50.65</v>
      </c>
      <c r="C76" s="140">
        <v>86.97</v>
      </c>
      <c r="D76" s="247">
        <f t="shared" si="68"/>
        <v>1.9668757159777103E-2</v>
      </c>
      <c r="E76" s="215">
        <f t="shared" si="69"/>
        <v>3.6441725503341627E-2</v>
      </c>
      <c r="F76" s="52">
        <f t="shared" si="70"/>
        <v>0.71707798617966434</v>
      </c>
      <c r="H76" s="19">
        <v>7.6470000000000002</v>
      </c>
      <c r="I76" s="140">
        <v>18.513999999999999</v>
      </c>
      <c r="J76" s="214">
        <f t="shared" si="71"/>
        <v>5.371785586586764E-3</v>
      </c>
      <c r="K76" s="215">
        <f t="shared" si="72"/>
        <v>9.9434350985965082E-3</v>
      </c>
      <c r="L76" s="52">
        <f t="shared" si="73"/>
        <v>1.4210801621550933</v>
      </c>
      <c r="N76" s="40">
        <f t="shared" si="91"/>
        <v>1.5097729516288252</v>
      </c>
      <c r="O76" s="143">
        <f t="shared" si="92"/>
        <v>2.1287800390939404</v>
      </c>
      <c r="P76" s="52">
        <f t="shared" si="93"/>
        <v>0.41000011743308601</v>
      </c>
    </row>
    <row r="77" spans="1:16" ht="20.100000000000001" customHeight="1" x14ac:dyDescent="0.25">
      <c r="A77" s="38" t="s">
        <v>186</v>
      </c>
      <c r="B77" s="19">
        <v>43.56</v>
      </c>
      <c r="C77" s="140">
        <v>50.099999999999994</v>
      </c>
      <c r="D77" s="247">
        <f t="shared" si="68"/>
        <v>1.6915519484301887E-2</v>
      </c>
      <c r="E77" s="215">
        <f t="shared" si="69"/>
        <v>2.0992646288575546E-2</v>
      </c>
      <c r="F77" s="52">
        <f t="shared" si="70"/>
        <v>0.15013774104683175</v>
      </c>
      <c r="H77" s="19">
        <v>12.937000000000001</v>
      </c>
      <c r="I77" s="140">
        <v>14.744</v>
      </c>
      <c r="J77" s="214">
        <f t="shared" si="71"/>
        <v>9.0878501547891951E-3</v>
      </c>
      <c r="K77" s="215">
        <f t="shared" si="72"/>
        <v>7.9186565352547759E-3</v>
      </c>
      <c r="L77" s="52">
        <f t="shared" si="73"/>
        <v>0.13967689572543854</v>
      </c>
      <c r="N77" s="40">
        <f t="shared" si="91"/>
        <v>2.9699265381083562</v>
      </c>
      <c r="O77" s="143">
        <f t="shared" si="92"/>
        <v>2.9429141716566871</v>
      </c>
      <c r="P77" s="52">
        <f t="shared" si="93"/>
        <v>-9.0952978483010254E-3</v>
      </c>
    </row>
    <row r="78" spans="1:16" ht="20.100000000000001" customHeight="1" x14ac:dyDescent="0.25">
      <c r="A78" s="38" t="s">
        <v>230</v>
      </c>
      <c r="B78" s="19">
        <v>19.579999999999998</v>
      </c>
      <c r="C78" s="140">
        <v>62.739999999999995</v>
      </c>
      <c r="D78" s="247">
        <f t="shared" si="68"/>
        <v>7.6034405762771106E-3</v>
      </c>
      <c r="E78" s="215">
        <f t="shared" si="69"/>
        <v>2.6288994573757083E-2</v>
      </c>
      <c r="F78" s="52">
        <f t="shared" si="70"/>
        <v>2.2042900919305413</v>
      </c>
      <c r="H78" s="19">
        <v>5.4749999999999996</v>
      </c>
      <c r="I78" s="140">
        <v>13.846</v>
      </c>
      <c r="J78" s="214">
        <f t="shared" si="71"/>
        <v>3.8460214576386204E-3</v>
      </c>
      <c r="K78" s="215">
        <f t="shared" si="72"/>
        <v>7.4363618005383629E-3</v>
      </c>
      <c r="L78" s="52">
        <f t="shared" si="73"/>
        <v>1.528949771689498</v>
      </c>
      <c r="N78" s="40">
        <f t="shared" si="91"/>
        <v>2.7962206332992849</v>
      </c>
      <c r="O78" s="143">
        <f t="shared" si="92"/>
        <v>2.2068855594517056</v>
      </c>
      <c r="P78" s="52">
        <f t="shared" si="93"/>
        <v>-0.21076129216320738</v>
      </c>
    </row>
    <row r="79" spans="1:16" ht="20.100000000000001" customHeight="1" x14ac:dyDescent="0.25">
      <c r="A79" s="38" t="s">
        <v>231</v>
      </c>
      <c r="B79" s="19"/>
      <c r="C79" s="140">
        <v>15.799999999999999</v>
      </c>
      <c r="D79" s="247">
        <f t="shared" si="68"/>
        <v>0</v>
      </c>
      <c r="E79" s="215">
        <f t="shared" si="69"/>
        <v>6.6204353564769192E-3</v>
      </c>
      <c r="F79" s="52"/>
      <c r="H79" s="19"/>
      <c r="I79" s="140">
        <v>6.258</v>
      </c>
      <c r="J79" s="214">
        <f t="shared" si="71"/>
        <v>0</v>
      </c>
      <c r="K79" s="215">
        <f t="shared" si="72"/>
        <v>3.361024999838876E-3</v>
      </c>
      <c r="L79" s="52"/>
      <c r="N79" s="40"/>
      <c r="O79" s="143">
        <f t="shared" si="92"/>
        <v>3.9607594936708863</v>
      </c>
      <c r="P79" s="52"/>
    </row>
    <row r="80" spans="1:16" ht="20.100000000000001" customHeight="1" x14ac:dyDescent="0.25">
      <c r="A80" s="38" t="s">
        <v>201</v>
      </c>
      <c r="B80" s="19">
        <v>20.599999999999998</v>
      </c>
      <c r="C80" s="140">
        <v>9.26</v>
      </c>
      <c r="D80" s="247">
        <f t="shared" si="68"/>
        <v>7.9995340077277047E-3</v>
      </c>
      <c r="E80" s="215">
        <f t="shared" si="69"/>
        <v>3.8800779367706502E-3</v>
      </c>
      <c r="F80" s="52">
        <f t="shared" si="70"/>
        <v>-0.55048543689320384</v>
      </c>
      <c r="H80" s="19">
        <v>7.319</v>
      </c>
      <c r="I80" s="140">
        <v>4.4559999999999995</v>
      </c>
      <c r="J80" s="214">
        <f t="shared" si="71"/>
        <v>5.1413755339647605E-3</v>
      </c>
      <c r="K80" s="215">
        <f t="shared" si="72"/>
        <v>2.3932130711540474E-3</v>
      </c>
      <c r="L80" s="52">
        <f t="shared" si="73"/>
        <v>-0.39117365760349782</v>
      </c>
      <c r="N80" s="40">
        <f t="shared" si="91"/>
        <v>3.5529126213592237</v>
      </c>
      <c r="O80" s="143">
        <f t="shared" si="92"/>
        <v>4.8120950323974077</v>
      </c>
      <c r="P80" s="52">
        <f t="shared" si="93"/>
        <v>0.35440849388422718</v>
      </c>
    </row>
    <row r="81" spans="1:16" ht="20.100000000000001" customHeight="1" x14ac:dyDescent="0.25">
      <c r="A81" s="38" t="s">
        <v>208</v>
      </c>
      <c r="B81" s="19">
        <v>141.93</v>
      </c>
      <c r="C81" s="140">
        <v>19.5</v>
      </c>
      <c r="D81" s="247">
        <f t="shared" si="68"/>
        <v>5.5115236005669581E-2</v>
      </c>
      <c r="E81" s="215">
        <f t="shared" si="69"/>
        <v>8.1707904716012622E-3</v>
      </c>
      <c r="F81" s="52">
        <f t="shared" si="70"/>
        <v>-0.86260832804903831</v>
      </c>
      <c r="H81" s="19">
        <v>38.091999999999999</v>
      </c>
      <c r="I81" s="140">
        <v>4.2350000000000003</v>
      </c>
      <c r="J81" s="214">
        <f t="shared" si="71"/>
        <v>2.6758474769748006E-2</v>
      </c>
      <c r="K81" s="215">
        <f t="shared" si="72"/>
        <v>2.2745191553719462E-3</v>
      </c>
      <c r="L81" s="52">
        <f t="shared" si="73"/>
        <v>-0.88882179985298748</v>
      </c>
      <c r="N81" s="40">
        <f t="shared" si="91"/>
        <v>2.6838582399774538</v>
      </c>
      <c r="O81" s="143">
        <f t="shared" si="92"/>
        <v>2.1717948717948721</v>
      </c>
      <c r="P81" s="52">
        <f t="shared" si="93"/>
        <v>-0.19079374631459051</v>
      </c>
    </row>
    <row r="82" spans="1:16" ht="20.100000000000001" customHeight="1" x14ac:dyDescent="0.25">
      <c r="A82" s="38" t="s">
        <v>210</v>
      </c>
      <c r="B82" s="19"/>
      <c r="C82" s="140">
        <v>4.55</v>
      </c>
      <c r="D82" s="247">
        <f t="shared" si="68"/>
        <v>0</v>
      </c>
      <c r="E82" s="215">
        <f t="shared" si="69"/>
        <v>1.9065177767069611E-3</v>
      </c>
      <c r="F82" s="52"/>
      <c r="H82" s="19"/>
      <c r="I82" s="140">
        <v>4.2279999999999998</v>
      </c>
      <c r="J82" s="214">
        <f t="shared" si="71"/>
        <v>0</v>
      </c>
      <c r="K82" s="215">
        <f t="shared" si="72"/>
        <v>2.270759619577943E-3</v>
      </c>
      <c r="L82" s="52"/>
      <c r="N82" s="40"/>
      <c r="O82" s="143">
        <f t="shared" si="92"/>
        <v>9.2923076923076913</v>
      </c>
      <c r="P82" s="52"/>
    </row>
    <row r="83" spans="1:16" ht="20.100000000000001" customHeight="1" thickBot="1" x14ac:dyDescent="0.3">
      <c r="A83" s="8" t="s">
        <v>17</v>
      </c>
      <c r="B83" s="19">
        <f>B84-SUM(B62:B82)</f>
        <v>176.9399999999996</v>
      </c>
      <c r="C83" s="140">
        <f>C84-SUM(C62:C82)</f>
        <v>62.860000000001037</v>
      </c>
      <c r="D83" s="247">
        <f t="shared" si="68"/>
        <v>6.8710560549870736E-2</v>
      </c>
      <c r="E83" s="215">
        <f t="shared" si="69"/>
        <v>2.6339276361275067E-2</v>
      </c>
      <c r="F83" s="52">
        <f t="shared" si="70"/>
        <v>-0.64473832937718334</v>
      </c>
      <c r="H83" s="19">
        <f>H84-SUM(H62:H82)</f>
        <v>65.819000000000187</v>
      </c>
      <c r="I83" s="140">
        <f>I84-SUM(I62:I82)</f>
        <v>28.000000000000909</v>
      </c>
      <c r="J83" s="214">
        <f t="shared" si="71"/>
        <v>4.6235851382706319E-2</v>
      </c>
      <c r="K83" s="215">
        <f t="shared" si="72"/>
        <v>1.5038143176013355E-2</v>
      </c>
      <c r="L83" s="52">
        <f t="shared" ref="L83" si="94">(I83-H83)/H83</f>
        <v>-0.57459092359347863</v>
      </c>
      <c r="N83" s="40">
        <f t="shared" ref="N83" si="95">(H83/B83)*10</f>
        <v>3.7198485362269884</v>
      </c>
      <c r="O83" s="143">
        <f t="shared" ref="O83" si="96">(I83/C83)*10</f>
        <v>4.4543429844098705</v>
      </c>
      <c r="P83" s="52">
        <f t="shared" ref="P83" si="97">(O83-N83)/N83</f>
        <v>0.19745278363615143</v>
      </c>
    </row>
    <row r="84" spans="1:16" ht="26.25" customHeight="1" thickBot="1" x14ac:dyDescent="0.3">
      <c r="A84" s="12" t="s">
        <v>18</v>
      </c>
      <c r="B84" s="17">
        <v>2575.1499999999996</v>
      </c>
      <c r="C84" s="145">
        <v>2386.5500000000011</v>
      </c>
      <c r="D84" s="243">
        <f>SUM(D62:D83)</f>
        <v>1</v>
      </c>
      <c r="E84" s="244">
        <f>SUM(E62:E83)</f>
        <v>1</v>
      </c>
      <c r="F84" s="57">
        <f>(C84-B84)/B84</f>
        <v>-7.3238452129001638E-2</v>
      </c>
      <c r="G84" s="1"/>
      <c r="H84" s="17">
        <v>1423.5489999999998</v>
      </c>
      <c r="I84" s="145">
        <v>1861.9320000000007</v>
      </c>
      <c r="J84" s="255">
        <f t="shared" si="71"/>
        <v>1</v>
      </c>
      <c r="K84" s="244">
        <f t="shared" si="72"/>
        <v>1</v>
      </c>
      <c r="L84" s="57">
        <f>(I84-H84)/H84</f>
        <v>0.30795076249570685</v>
      </c>
      <c r="M84" s="1"/>
      <c r="N84" s="37">
        <f t="shared" ref="N84:O84" si="98">(H84/B84)*10</f>
        <v>5.5280236102751292</v>
      </c>
      <c r="O84" s="150">
        <f t="shared" si="98"/>
        <v>7.801772433009992</v>
      </c>
      <c r="P84" s="57">
        <f>(O84-N84)/N84</f>
        <v>0.41131315331370277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F39:F56 L39:L56 P39:P56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K17" sqref="K17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140</v>
      </c>
    </row>
    <row r="2" spans="1:18" ht="15.75" thickBot="1" x14ac:dyDescent="0.3"/>
    <row r="3" spans="1:18" x14ac:dyDescent="0.25">
      <c r="A3" s="348" t="s">
        <v>16</v>
      </c>
      <c r="B3" s="336"/>
      <c r="C3" s="336"/>
      <c r="D3" s="363" t="s">
        <v>1</v>
      </c>
      <c r="E3" s="361"/>
      <c r="F3" s="363" t="s">
        <v>104</v>
      </c>
      <c r="G3" s="361"/>
      <c r="H3" s="130" t="s">
        <v>0</v>
      </c>
      <c r="J3" s="365" t="s">
        <v>19</v>
      </c>
      <c r="K3" s="361"/>
      <c r="L3" s="359" t="s">
        <v>104</v>
      </c>
      <c r="M3" s="360"/>
      <c r="N3" s="130" t="s">
        <v>0</v>
      </c>
      <c r="P3" s="371" t="s">
        <v>22</v>
      </c>
      <c r="Q3" s="361"/>
      <c r="R3" s="130" t="s">
        <v>0</v>
      </c>
    </row>
    <row r="4" spans="1:18" x14ac:dyDescent="0.25">
      <c r="A4" s="362"/>
      <c r="B4" s="337"/>
      <c r="C4" s="337"/>
      <c r="D4" s="366" t="s">
        <v>154</v>
      </c>
      <c r="E4" s="368"/>
      <c r="F4" s="366" t="str">
        <f>D4</f>
        <v>jan-mar</v>
      </c>
      <c r="G4" s="368"/>
      <c r="H4" s="131" t="s">
        <v>153</v>
      </c>
      <c r="J4" s="369" t="str">
        <f>D4</f>
        <v>jan-mar</v>
      </c>
      <c r="K4" s="368"/>
      <c r="L4" s="370" t="str">
        <f>D4</f>
        <v>jan-mar</v>
      </c>
      <c r="M4" s="358"/>
      <c r="N4" s="131" t="str">
        <f>H4</f>
        <v>2025/2024</v>
      </c>
      <c r="P4" s="369" t="str">
        <f>D4</f>
        <v>jan-mar</v>
      </c>
      <c r="Q4" s="367"/>
      <c r="R4" s="131" t="str">
        <f>N4</f>
        <v>2025/2024</v>
      </c>
    </row>
    <row r="5" spans="1:18" ht="19.5" customHeight="1" thickBot="1" x14ac:dyDescent="0.3">
      <c r="A5" s="349"/>
      <c r="B5" s="372"/>
      <c r="C5" s="372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91320.57</v>
      </c>
      <c r="E6" s="147">
        <v>94542.730000000025</v>
      </c>
      <c r="F6" s="247">
        <f>D6/D8</f>
        <v>0.79061314645012848</v>
      </c>
      <c r="G6" s="246">
        <f>E6/E8</f>
        <v>0.79218935912776223</v>
      </c>
      <c r="H6" s="165">
        <f>(E6-D6)/D6</f>
        <v>3.5284054841094592E-2</v>
      </c>
      <c r="I6" s="1"/>
      <c r="J6" s="115">
        <v>41641.848000000013</v>
      </c>
      <c r="K6" s="147">
        <v>42906.401000000013</v>
      </c>
      <c r="L6" s="247">
        <f>J6/J8</f>
        <v>0.67531861047328889</v>
      </c>
      <c r="M6" s="246">
        <f>K6/K8</f>
        <v>0.66543336885297211</v>
      </c>
      <c r="N6" s="165">
        <f>(K6-J6)/J6</f>
        <v>3.0367360257402588E-2</v>
      </c>
      <c r="P6" s="27">
        <f t="shared" ref="P6:Q8" si="0">(J6/D6)*10</f>
        <v>4.5599636533149113</v>
      </c>
      <c r="Q6" s="152">
        <f t="shared" si="0"/>
        <v>4.5383078106587362</v>
      </c>
      <c r="R6" s="165">
        <f>(Q6-P6)/P6</f>
        <v>-4.7491261559578675E-3</v>
      </c>
    </row>
    <row r="7" spans="1:18" ht="24" customHeight="1" thickBot="1" x14ac:dyDescent="0.3">
      <c r="A7" s="161" t="s">
        <v>21</v>
      </c>
      <c r="B7" s="1"/>
      <c r="C7" s="1"/>
      <c r="D7" s="117">
        <v>24185.439999999995</v>
      </c>
      <c r="E7" s="140">
        <v>24800.869999999992</v>
      </c>
      <c r="F7" s="247">
        <f>D7/D8</f>
        <v>0.20938685354987149</v>
      </c>
      <c r="G7" s="215">
        <f>E7/E8</f>
        <v>0.20781064087223769</v>
      </c>
      <c r="H7" s="55">
        <f t="shared" ref="H7:H8" si="1">(E7-D7)/D7</f>
        <v>2.5446301576485555E-2</v>
      </c>
      <c r="J7" s="196">
        <v>20020.673000000006</v>
      </c>
      <c r="K7" s="142">
        <v>21572.483000000007</v>
      </c>
      <c r="L7" s="247">
        <f>J7/J8</f>
        <v>0.32468138952671105</v>
      </c>
      <c r="M7" s="215">
        <f>K7/K8</f>
        <v>0.33456663114702795</v>
      </c>
      <c r="N7" s="102">
        <f t="shared" ref="N7:N8" si="2">(K7-J7)/J7</f>
        <v>7.7510381394271854E-2</v>
      </c>
      <c r="P7" s="27">
        <f t="shared" si="0"/>
        <v>8.2779858460296811</v>
      </c>
      <c r="Q7" s="152">
        <f t="shared" si="0"/>
        <v>8.6982767136798085</v>
      </c>
      <c r="R7" s="102">
        <f t="shared" ref="R7:R8" si="3">(Q7-P7)/P7</f>
        <v>5.0772117211544746E-2</v>
      </c>
    </row>
    <row r="8" spans="1:18" ht="26.25" customHeight="1" thickBot="1" x14ac:dyDescent="0.3">
      <c r="A8" s="12" t="s">
        <v>12</v>
      </c>
      <c r="B8" s="162"/>
      <c r="C8" s="162"/>
      <c r="D8" s="163">
        <v>115506.01000000001</v>
      </c>
      <c r="E8" s="145">
        <v>119343.60000000002</v>
      </c>
      <c r="F8" s="243">
        <f>SUM(F6:F7)</f>
        <v>1</v>
      </c>
      <c r="G8" s="244">
        <f>SUM(G6:G7)</f>
        <v>0.99999999999999989</v>
      </c>
      <c r="H8" s="164">
        <f t="shared" si="1"/>
        <v>3.3224158639018099E-2</v>
      </c>
      <c r="I8" s="1"/>
      <c r="J8" s="17">
        <v>61662.521000000022</v>
      </c>
      <c r="K8" s="145">
        <v>64478.88400000002</v>
      </c>
      <c r="L8" s="243">
        <f>SUM(L6:L7)</f>
        <v>1</v>
      </c>
      <c r="M8" s="244">
        <f>SUM(M6:M7)</f>
        <v>1</v>
      </c>
      <c r="N8" s="164">
        <f t="shared" si="2"/>
        <v>4.5673821866608351E-2</v>
      </c>
      <c r="O8" s="1"/>
      <c r="P8" s="29">
        <f t="shared" si="0"/>
        <v>5.3384686216760517</v>
      </c>
      <c r="Q8" s="146">
        <f t="shared" si="0"/>
        <v>5.4027936144041249</v>
      </c>
      <c r="R8" s="164">
        <f t="shared" si="3"/>
        <v>1.20493342354568E-2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workbookViewId="0">
      <selection activeCell="N88" sqref="N88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139</v>
      </c>
    </row>
    <row r="3" spans="1:16" ht="8.25" customHeight="1" thickBot="1" x14ac:dyDescent="0.3"/>
    <row r="4" spans="1:16" x14ac:dyDescent="0.25">
      <c r="A4" s="375" t="s">
        <v>3</v>
      </c>
      <c r="B4" s="363" t="s">
        <v>1</v>
      </c>
      <c r="C4" s="361"/>
      <c r="D4" s="363" t="s">
        <v>104</v>
      </c>
      <c r="E4" s="361"/>
      <c r="F4" s="130" t="s">
        <v>0</v>
      </c>
      <c r="H4" s="373" t="s">
        <v>19</v>
      </c>
      <c r="I4" s="374"/>
      <c r="J4" s="363" t="s">
        <v>104</v>
      </c>
      <c r="K4" s="364"/>
      <c r="L4" s="130" t="s">
        <v>0</v>
      </c>
      <c r="N4" s="371" t="s">
        <v>22</v>
      </c>
      <c r="O4" s="361"/>
      <c r="P4" s="130" t="s">
        <v>0</v>
      </c>
    </row>
    <row r="5" spans="1:16" x14ac:dyDescent="0.25">
      <c r="A5" s="376"/>
      <c r="B5" s="366" t="s">
        <v>154</v>
      </c>
      <c r="C5" s="368"/>
      <c r="D5" s="366" t="str">
        <f>B5</f>
        <v>jan-mar</v>
      </c>
      <c r="E5" s="368"/>
      <c r="F5" s="131" t="s">
        <v>153</v>
      </c>
      <c r="H5" s="369" t="str">
        <f>B5</f>
        <v>jan-mar</v>
      </c>
      <c r="I5" s="368"/>
      <c r="J5" s="366" t="str">
        <f>B5</f>
        <v>jan-mar</v>
      </c>
      <c r="K5" s="367"/>
      <c r="L5" s="131" t="str">
        <f>F5</f>
        <v>2025/2024</v>
      </c>
      <c r="N5" s="369" t="str">
        <f>B5</f>
        <v>jan-mar</v>
      </c>
      <c r="O5" s="367"/>
      <c r="P5" s="131" t="str">
        <f>F5</f>
        <v>2025/2024</v>
      </c>
    </row>
    <row r="6" spans="1:16" ht="19.5" customHeight="1" thickBot="1" x14ac:dyDescent="0.3">
      <c r="A6" s="377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164</v>
      </c>
      <c r="B7" s="39">
        <v>39943.910000000003</v>
      </c>
      <c r="C7" s="147">
        <v>40862.58</v>
      </c>
      <c r="D7" s="247">
        <f>B7/$B$33</f>
        <v>0.34581672416872516</v>
      </c>
      <c r="E7" s="246">
        <f>C7/$C$33</f>
        <v>0.34239439735352389</v>
      </c>
      <c r="F7" s="52">
        <f>(C7-B7)/B7</f>
        <v>2.299900034823827E-2</v>
      </c>
      <c r="H7" s="39">
        <v>16449.188999999998</v>
      </c>
      <c r="I7" s="147">
        <v>17309.903999999999</v>
      </c>
      <c r="J7" s="247">
        <f>H7/$H$33</f>
        <v>0.26676153899059696</v>
      </c>
      <c r="K7" s="246">
        <f>I7/$I$33</f>
        <v>0.26845849255083259</v>
      </c>
      <c r="L7" s="52">
        <f>(I7-H7)/H7</f>
        <v>5.2325680007689147E-2</v>
      </c>
      <c r="N7" s="27">
        <f t="shared" ref="N7:N33" si="0">(H7/B7)*10</f>
        <v>4.1180718162042718</v>
      </c>
      <c r="O7" s="151">
        <f t="shared" ref="O7:O33" si="1">(I7/C7)*10</f>
        <v>4.2361260595880141</v>
      </c>
      <c r="P7" s="61">
        <f>(O7-N7)/N7</f>
        <v>2.8667359058481858E-2</v>
      </c>
    </row>
    <row r="8" spans="1:16" ht="20.100000000000001" customHeight="1" x14ac:dyDescent="0.25">
      <c r="A8" s="8" t="s">
        <v>168</v>
      </c>
      <c r="B8" s="19">
        <v>14902.279999999999</v>
      </c>
      <c r="C8" s="140">
        <v>18079.239999999998</v>
      </c>
      <c r="D8" s="247">
        <f t="shared" ref="D8:D32" si="2">B8/$B$33</f>
        <v>0.12901735589342928</v>
      </c>
      <c r="E8" s="215">
        <f t="shared" ref="E8:E32" si="3">C8/$C$33</f>
        <v>0.15148897804322983</v>
      </c>
      <c r="F8" s="52">
        <f t="shared" ref="F8:F33" si="4">(C8-B8)/B8</f>
        <v>0.21318617016993369</v>
      </c>
      <c r="H8" s="19">
        <v>6736.0810000000001</v>
      </c>
      <c r="I8" s="140">
        <v>8103.1529999999993</v>
      </c>
      <c r="J8" s="247">
        <f t="shared" ref="J8:J32" si="5">H8/$H$33</f>
        <v>0.10924108989964912</v>
      </c>
      <c r="K8" s="215">
        <f t="shared" ref="K8:K32" si="6">I8/$I$33</f>
        <v>0.1256714213602084</v>
      </c>
      <c r="L8" s="52">
        <f t="shared" ref="L8:L33" si="7">(I8-H8)/H8</f>
        <v>0.20294767833106508</v>
      </c>
      <c r="M8" s="1"/>
      <c r="N8" s="27">
        <f t="shared" si="0"/>
        <v>4.5201680548211423</v>
      </c>
      <c r="O8" s="152">
        <f t="shared" si="1"/>
        <v>4.4820208150342609</v>
      </c>
      <c r="P8" s="52">
        <f t="shared" ref="P8:P71" si="8">(O8-N8)/N8</f>
        <v>-8.4393410431265123E-3</v>
      </c>
    </row>
    <row r="9" spans="1:16" ht="20.100000000000001" customHeight="1" x14ac:dyDescent="0.25">
      <c r="A9" s="8" t="s">
        <v>165</v>
      </c>
      <c r="B9" s="19">
        <v>6869.03</v>
      </c>
      <c r="C9" s="140">
        <v>6493.4800000000005</v>
      </c>
      <c r="D9" s="247">
        <f t="shared" si="2"/>
        <v>5.9469026763196139E-2</v>
      </c>
      <c r="E9" s="215">
        <f t="shared" si="3"/>
        <v>5.4409955791512928E-2</v>
      </c>
      <c r="F9" s="52">
        <f t="shared" si="4"/>
        <v>-5.4672930530220321E-2</v>
      </c>
      <c r="H9" s="19">
        <v>7132.8879999999999</v>
      </c>
      <c r="I9" s="140">
        <v>7412.0839999999989</v>
      </c>
      <c r="J9" s="247">
        <f t="shared" si="5"/>
        <v>0.11567623062313656</v>
      </c>
      <c r="K9" s="215">
        <f t="shared" si="6"/>
        <v>0.1149536645206204</v>
      </c>
      <c r="L9" s="52">
        <f t="shared" si="7"/>
        <v>3.9142069803983888E-2</v>
      </c>
      <c r="N9" s="27">
        <f t="shared" si="0"/>
        <v>10.384127016478308</v>
      </c>
      <c r="O9" s="152">
        <f t="shared" si="1"/>
        <v>11.414655931796197</v>
      </c>
      <c r="P9" s="52">
        <f t="shared" si="8"/>
        <v>9.9240784871233681E-2</v>
      </c>
    </row>
    <row r="10" spans="1:16" ht="20.100000000000001" customHeight="1" x14ac:dyDescent="0.25">
      <c r="A10" s="8" t="s">
        <v>173</v>
      </c>
      <c r="B10" s="19">
        <v>14826.419999999998</v>
      </c>
      <c r="C10" s="140">
        <v>12119.43</v>
      </c>
      <c r="D10" s="247">
        <f t="shared" si="2"/>
        <v>0.12836059353102061</v>
      </c>
      <c r="E10" s="215">
        <f t="shared" si="3"/>
        <v>0.10155073250681229</v>
      </c>
      <c r="F10" s="52">
        <f t="shared" si="4"/>
        <v>-0.18257880189553502</v>
      </c>
      <c r="H10" s="19">
        <v>6391.2759999999998</v>
      </c>
      <c r="I10" s="140">
        <v>5253.3989999999994</v>
      </c>
      <c r="J10" s="247">
        <f t="shared" si="5"/>
        <v>0.1036492815465654</v>
      </c>
      <c r="K10" s="215">
        <f t="shared" si="6"/>
        <v>8.1474719692729167E-2</v>
      </c>
      <c r="L10" s="52">
        <f t="shared" si="7"/>
        <v>-0.17803596652687201</v>
      </c>
      <c r="N10" s="27">
        <f t="shared" si="0"/>
        <v>4.3107344861402828</v>
      </c>
      <c r="O10" s="152">
        <f t="shared" si="1"/>
        <v>4.3346914830152903</v>
      </c>
      <c r="P10" s="52">
        <f t="shared" si="8"/>
        <v>5.5575208707548994E-3</v>
      </c>
    </row>
    <row r="11" spans="1:16" ht="20.100000000000001" customHeight="1" x14ac:dyDescent="0.25">
      <c r="A11" s="8" t="s">
        <v>167</v>
      </c>
      <c r="B11" s="19">
        <v>6151.9800000000005</v>
      </c>
      <c r="C11" s="140">
        <v>7199.8999999999987</v>
      </c>
      <c r="D11" s="247">
        <f t="shared" si="2"/>
        <v>5.3261124680871595E-2</v>
      </c>
      <c r="E11" s="215">
        <f t="shared" si="3"/>
        <v>6.0329167211312554E-2</v>
      </c>
      <c r="F11" s="52">
        <f t="shared" si="4"/>
        <v>0.17033865519718824</v>
      </c>
      <c r="H11" s="19">
        <v>3396.1880000000006</v>
      </c>
      <c r="I11" s="140">
        <v>3987.8149999999996</v>
      </c>
      <c r="J11" s="247">
        <f t="shared" si="5"/>
        <v>5.5077021583337493E-2</v>
      </c>
      <c r="K11" s="215">
        <f t="shared" si="6"/>
        <v>6.184683655504955E-2</v>
      </c>
      <c r="L11" s="52">
        <f t="shared" si="7"/>
        <v>0.17420325376569229</v>
      </c>
      <c r="N11" s="27">
        <f t="shared" si="0"/>
        <v>5.5204795854342841</v>
      </c>
      <c r="O11" s="152">
        <f t="shared" si="1"/>
        <v>5.5387088709565413</v>
      </c>
      <c r="P11" s="52">
        <f t="shared" si="8"/>
        <v>3.3021199046465023E-3</v>
      </c>
    </row>
    <row r="12" spans="1:16" ht="20.100000000000001" customHeight="1" x14ac:dyDescent="0.25">
      <c r="A12" s="8" t="s">
        <v>178</v>
      </c>
      <c r="B12" s="19">
        <v>4524</v>
      </c>
      <c r="C12" s="140">
        <v>5210.7700000000004</v>
      </c>
      <c r="D12" s="247">
        <f t="shared" si="2"/>
        <v>3.9166793139162201E-2</v>
      </c>
      <c r="E12" s="215">
        <f t="shared" si="3"/>
        <v>4.3661914002929375E-2</v>
      </c>
      <c r="F12" s="52">
        <f t="shared" si="4"/>
        <v>0.15180592396109646</v>
      </c>
      <c r="H12" s="19">
        <v>3173.4610000000002</v>
      </c>
      <c r="I12" s="140">
        <v>3379.7159999999999</v>
      </c>
      <c r="J12" s="247">
        <f t="shared" si="5"/>
        <v>5.1464989567974379E-2</v>
      </c>
      <c r="K12" s="215">
        <f t="shared" si="6"/>
        <v>5.2415857569743297E-2</v>
      </c>
      <c r="L12" s="52">
        <f t="shared" si="7"/>
        <v>6.4993708761506647E-2</v>
      </c>
      <c r="N12" s="27">
        <f t="shared" si="0"/>
        <v>7.0147236958443857</v>
      </c>
      <c r="O12" s="152">
        <f t="shared" si="1"/>
        <v>6.4860203002627248</v>
      </c>
      <c r="P12" s="52">
        <f t="shared" si="8"/>
        <v>-7.5370523274476478E-2</v>
      </c>
    </row>
    <row r="13" spans="1:16" ht="20.100000000000001" customHeight="1" x14ac:dyDescent="0.25">
      <c r="A13" s="8" t="s">
        <v>171</v>
      </c>
      <c r="B13" s="19">
        <v>6722.59</v>
      </c>
      <c r="C13" s="140">
        <v>7421.119999999999</v>
      </c>
      <c r="D13" s="247">
        <f t="shared" si="2"/>
        <v>5.8201213945490812E-2</v>
      </c>
      <c r="E13" s="215">
        <f t="shared" si="3"/>
        <v>6.2182806618871905E-2</v>
      </c>
      <c r="F13" s="52">
        <f t="shared" si="4"/>
        <v>0.10390786884221688</v>
      </c>
      <c r="H13" s="19">
        <v>3128.509</v>
      </c>
      <c r="I13" s="140">
        <v>3281.7739999999999</v>
      </c>
      <c r="J13" s="247">
        <f t="shared" si="5"/>
        <v>5.0735989208096126E-2</v>
      </c>
      <c r="K13" s="215">
        <f t="shared" si="6"/>
        <v>5.0896879666837903E-2</v>
      </c>
      <c r="L13" s="52">
        <f t="shared" si="7"/>
        <v>4.8989790344218243E-2</v>
      </c>
      <c r="N13" s="27">
        <f t="shared" si="0"/>
        <v>4.6537257217828252</v>
      </c>
      <c r="O13" s="152">
        <f t="shared" si="1"/>
        <v>4.4222085076107112</v>
      </c>
      <c r="P13" s="52">
        <f t="shared" si="8"/>
        <v>-4.9748787963253799E-2</v>
      </c>
    </row>
    <row r="14" spans="1:16" ht="20.100000000000001" customHeight="1" x14ac:dyDescent="0.25">
      <c r="A14" s="8" t="s">
        <v>170</v>
      </c>
      <c r="B14" s="19">
        <v>1993.0800000000002</v>
      </c>
      <c r="C14" s="140">
        <v>2149.37</v>
      </c>
      <c r="D14" s="247">
        <f t="shared" si="2"/>
        <v>1.725520602780756E-2</v>
      </c>
      <c r="E14" s="215">
        <f t="shared" si="3"/>
        <v>1.8009930989177473E-2</v>
      </c>
      <c r="F14" s="52">
        <f t="shared" si="4"/>
        <v>7.8416320468821993E-2</v>
      </c>
      <c r="H14" s="19">
        <v>1781.0149999999999</v>
      </c>
      <c r="I14" s="140">
        <v>1949.367</v>
      </c>
      <c r="J14" s="247">
        <f t="shared" si="5"/>
        <v>2.8883266060432403E-2</v>
      </c>
      <c r="K14" s="215">
        <f t="shared" si="6"/>
        <v>3.0232641743613304E-2</v>
      </c>
      <c r="L14" s="52">
        <f t="shared" si="7"/>
        <v>9.4525874290783685E-2</v>
      </c>
      <c r="N14" s="27">
        <f t="shared" si="0"/>
        <v>8.9359935376402344</v>
      </c>
      <c r="O14" s="152">
        <f t="shared" si="1"/>
        <v>9.0694808246137253</v>
      </c>
      <c r="P14" s="52">
        <f t="shared" si="8"/>
        <v>1.4938158405242248E-2</v>
      </c>
    </row>
    <row r="15" spans="1:16" ht="20.100000000000001" customHeight="1" x14ac:dyDescent="0.25">
      <c r="A15" s="8" t="s">
        <v>180</v>
      </c>
      <c r="B15" s="19">
        <v>437.04</v>
      </c>
      <c r="C15" s="140">
        <v>546.02</v>
      </c>
      <c r="D15" s="247">
        <f t="shared" si="2"/>
        <v>3.7836992204994362E-3</v>
      </c>
      <c r="E15" s="215">
        <f t="shared" si="3"/>
        <v>4.575192972224737E-3</v>
      </c>
      <c r="F15" s="52">
        <f t="shared" si="4"/>
        <v>0.24935932637744818</v>
      </c>
      <c r="H15" s="19">
        <v>1311.8789999999999</v>
      </c>
      <c r="I15" s="140">
        <v>1734.999</v>
      </c>
      <c r="J15" s="247">
        <f t="shared" si="5"/>
        <v>2.1275143778179295E-2</v>
      </c>
      <c r="K15" s="215">
        <f t="shared" si="6"/>
        <v>2.6908018445232398E-2</v>
      </c>
      <c r="L15" s="52">
        <f t="shared" si="7"/>
        <v>0.32252974550244357</v>
      </c>
      <c r="N15" s="27">
        <f t="shared" si="0"/>
        <v>30.017366831411309</v>
      </c>
      <c r="O15" s="152">
        <f t="shared" si="1"/>
        <v>31.775374528405553</v>
      </c>
      <c r="P15" s="52">
        <f t="shared" si="8"/>
        <v>5.8566352833940079E-2</v>
      </c>
    </row>
    <row r="16" spans="1:16" ht="20.100000000000001" customHeight="1" x14ac:dyDescent="0.25">
      <c r="A16" s="8" t="s">
        <v>175</v>
      </c>
      <c r="B16" s="19">
        <v>2571.7800000000002</v>
      </c>
      <c r="C16" s="140">
        <v>2570.63</v>
      </c>
      <c r="D16" s="247">
        <f t="shared" si="2"/>
        <v>2.2265334937982887E-2</v>
      </c>
      <c r="E16" s="215">
        <f t="shared" si="3"/>
        <v>2.1539739039211161E-2</v>
      </c>
      <c r="F16" s="52">
        <f t="shared" si="4"/>
        <v>-4.4716111020386303E-4</v>
      </c>
      <c r="H16" s="19">
        <v>1459.9379999999999</v>
      </c>
      <c r="I16" s="140">
        <v>1339.2330000000002</v>
      </c>
      <c r="J16" s="247">
        <f t="shared" si="5"/>
        <v>2.3676261954972619E-2</v>
      </c>
      <c r="K16" s="215">
        <f t="shared" si="6"/>
        <v>2.0770102038366548E-2</v>
      </c>
      <c r="L16" s="52">
        <f t="shared" si="7"/>
        <v>-8.2678168524964554E-2</v>
      </c>
      <c r="N16" s="27">
        <f t="shared" si="0"/>
        <v>5.6767608426848328</v>
      </c>
      <c r="O16" s="152">
        <f t="shared" si="1"/>
        <v>5.2097462489739872</v>
      </c>
      <c r="P16" s="52">
        <f t="shared" si="8"/>
        <v>-8.2267794373026712E-2</v>
      </c>
    </row>
    <row r="17" spans="1:16" ht="20.100000000000001" customHeight="1" x14ac:dyDescent="0.25">
      <c r="A17" s="8" t="s">
        <v>174</v>
      </c>
      <c r="B17" s="19">
        <v>1780.8000000000002</v>
      </c>
      <c r="C17" s="140">
        <v>1450.4499999999998</v>
      </c>
      <c r="D17" s="247">
        <f t="shared" si="2"/>
        <v>1.5417379580508412E-2</v>
      </c>
      <c r="E17" s="215">
        <f t="shared" si="3"/>
        <v>1.2153563324719551E-2</v>
      </c>
      <c r="F17" s="52">
        <f t="shared" si="4"/>
        <v>-0.18550651392632544</v>
      </c>
      <c r="H17" s="19">
        <v>1118.4870000000001</v>
      </c>
      <c r="I17" s="140">
        <v>959.21900000000005</v>
      </c>
      <c r="J17" s="247">
        <f t="shared" si="5"/>
        <v>1.8138846447747416E-2</v>
      </c>
      <c r="K17" s="215">
        <f t="shared" si="6"/>
        <v>1.4876482663688783E-2</v>
      </c>
      <c r="L17" s="52">
        <f t="shared" si="7"/>
        <v>-0.14239593307745196</v>
      </c>
      <c r="N17" s="27">
        <f t="shared" si="0"/>
        <v>6.2808119946091647</v>
      </c>
      <c r="O17" s="152">
        <f t="shared" si="1"/>
        <v>6.6132510600158581</v>
      </c>
      <c r="P17" s="52">
        <f t="shared" si="8"/>
        <v>5.2929313230841255E-2</v>
      </c>
    </row>
    <row r="18" spans="1:16" ht="20.100000000000001" customHeight="1" x14ac:dyDescent="0.25">
      <c r="A18" s="8" t="s">
        <v>184</v>
      </c>
      <c r="B18" s="19">
        <v>1793.53</v>
      </c>
      <c r="C18" s="140">
        <v>1745.1399999999999</v>
      </c>
      <c r="D18" s="247">
        <f t="shared" si="2"/>
        <v>1.5527590295950836E-2</v>
      </c>
      <c r="E18" s="215">
        <f t="shared" si="3"/>
        <v>1.4622820159606384E-2</v>
      </c>
      <c r="F18" s="52">
        <f t="shared" si="4"/>
        <v>-2.6980312567952643E-2</v>
      </c>
      <c r="H18" s="19">
        <v>976.31799999999998</v>
      </c>
      <c r="I18" s="140">
        <v>933.197</v>
      </c>
      <c r="J18" s="247">
        <f t="shared" si="5"/>
        <v>1.5833248205988856E-2</v>
      </c>
      <c r="K18" s="215">
        <f t="shared" si="6"/>
        <v>1.4472908681235861E-2</v>
      </c>
      <c r="L18" s="52">
        <f t="shared" si="7"/>
        <v>-4.4166961993940483E-2</v>
      </c>
      <c r="N18" s="27">
        <f t="shared" si="0"/>
        <v>5.443555446521664</v>
      </c>
      <c r="O18" s="152">
        <f t="shared" si="1"/>
        <v>5.3474047927386916</v>
      </c>
      <c r="P18" s="52">
        <f t="shared" si="8"/>
        <v>-1.7663208307065369E-2</v>
      </c>
    </row>
    <row r="19" spans="1:16" ht="20.100000000000001" customHeight="1" x14ac:dyDescent="0.25">
      <c r="A19" s="8" t="s">
        <v>201</v>
      </c>
      <c r="B19" s="19">
        <v>1212.7199999999998</v>
      </c>
      <c r="C19" s="140">
        <v>841.01</v>
      </c>
      <c r="D19" s="247">
        <f t="shared" si="2"/>
        <v>1.0499193938047033E-2</v>
      </c>
      <c r="E19" s="215">
        <f t="shared" si="3"/>
        <v>7.0469635573252379E-3</v>
      </c>
      <c r="F19" s="52">
        <f t="shared" si="4"/>
        <v>-0.30650933438881184</v>
      </c>
      <c r="H19" s="19">
        <v>1148.002</v>
      </c>
      <c r="I19" s="140">
        <v>926.85199999999986</v>
      </c>
      <c r="J19" s="247">
        <f t="shared" si="5"/>
        <v>1.8617500247840989E-2</v>
      </c>
      <c r="K19" s="215">
        <f t="shared" si="6"/>
        <v>1.4374504372625305E-2</v>
      </c>
      <c r="L19" s="52">
        <f t="shared" si="7"/>
        <v>-0.19263903721422096</v>
      </c>
      <c r="N19" s="27">
        <f t="shared" si="0"/>
        <v>9.4663401279767818</v>
      </c>
      <c r="O19" s="152">
        <f t="shared" si="1"/>
        <v>11.020701299627827</v>
      </c>
      <c r="P19" s="52">
        <f t="shared" si="8"/>
        <v>0.16419874530572728</v>
      </c>
    </row>
    <row r="20" spans="1:16" ht="20.100000000000001" customHeight="1" x14ac:dyDescent="0.25">
      <c r="A20" s="8" t="s">
        <v>172</v>
      </c>
      <c r="B20" s="19">
        <v>1591.9500000000003</v>
      </c>
      <c r="C20" s="140">
        <v>2304.92</v>
      </c>
      <c r="D20" s="247">
        <f t="shared" si="2"/>
        <v>1.3782399721018851E-2</v>
      </c>
      <c r="E20" s="215">
        <f t="shared" si="3"/>
        <v>1.9313310474964731E-2</v>
      </c>
      <c r="F20" s="52">
        <f t="shared" si="4"/>
        <v>0.44785954332736561</v>
      </c>
      <c r="H20" s="19">
        <v>648.68299999999988</v>
      </c>
      <c r="I20" s="140">
        <v>867.00200000000007</v>
      </c>
      <c r="J20" s="247">
        <f t="shared" si="5"/>
        <v>1.0519891004780684E-2</v>
      </c>
      <c r="K20" s="215">
        <f t="shared" si="6"/>
        <v>1.3446293518355561E-2</v>
      </c>
      <c r="L20" s="52">
        <f t="shared" si="7"/>
        <v>0.33655730148624247</v>
      </c>
      <c r="N20" s="27">
        <f t="shared" si="0"/>
        <v>4.0747699362417142</v>
      </c>
      <c r="O20" s="152">
        <f t="shared" si="1"/>
        <v>3.7615275150547527</v>
      </c>
      <c r="P20" s="52">
        <f t="shared" si="8"/>
        <v>-7.6873645896159401E-2</v>
      </c>
    </row>
    <row r="21" spans="1:16" ht="20.100000000000001" customHeight="1" x14ac:dyDescent="0.25">
      <c r="A21" s="8" t="s">
        <v>166</v>
      </c>
      <c r="B21" s="19">
        <v>1489.6799999999998</v>
      </c>
      <c r="C21" s="140">
        <v>1225.03</v>
      </c>
      <c r="D21" s="247">
        <f t="shared" si="2"/>
        <v>1.2896991247468423E-2</v>
      </c>
      <c r="E21" s="215">
        <f t="shared" si="3"/>
        <v>1.0264731414168841E-2</v>
      </c>
      <c r="F21" s="52">
        <f t="shared" si="4"/>
        <v>-0.17765560388808327</v>
      </c>
      <c r="H21" s="19">
        <v>776.39300000000003</v>
      </c>
      <c r="I21" s="140">
        <v>718.71799999999996</v>
      </c>
      <c r="J21" s="247">
        <f t="shared" si="5"/>
        <v>1.2591003212470022E-2</v>
      </c>
      <c r="K21" s="215">
        <f t="shared" si="6"/>
        <v>1.1146563889040015E-2</v>
      </c>
      <c r="L21" s="52">
        <f t="shared" si="7"/>
        <v>-7.4285832046399269E-2</v>
      </c>
      <c r="N21" s="27">
        <f t="shared" si="0"/>
        <v>5.2118105901938687</v>
      </c>
      <c r="O21" s="152">
        <f t="shared" si="1"/>
        <v>5.8669420340726353</v>
      </c>
      <c r="P21" s="52">
        <f t="shared" si="8"/>
        <v>0.125701314838918</v>
      </c>
    </row>
    <row r="22" spans="1:16" ht="20.100000000000001" customHeight="1" x14ac:dyDescent="0.25">
      <c r="A22" s="8" t="s">
        <v>202</v>
      </c>
      <c r="B22" s="19">
        <v>211.99</v>
      </c>
      <c r="C22" s="140">
        <v>451.32</v>
      </c>
      <c r="D22" s="247">
        <f t="shared" si="2"/>
        <v>1.8353157554312546E-3</v>
      </c>
      <c r="E22" s="215">
        <f t="shared" si="3"/>
        <v>3.7816858214432961E-3</v>
      </c>
      <c r="F22" s="52">
        <f t="shared" si="4"/>
        <v>1.1289683475635641</v>
      </c>
      <c r="H22" s="19">
        <v>355.30399999999997</v>
      </c>
      <c r="I22" s="140">
        <v>705.94499999999994</v>
      </c>
      <c r="J22" s="247">
        <f t="shared" si="5"/>
        <v>5.762073853581174E-3</v>
      </c>
      <c r="K22" s="215">
        <f t="shared" si="6"/>
        <v>1.0948468028696029E-2</v>
      </c>
      <c r="L22" s="52">
        <f t="shared" si="7"/>
        <v>0.98687602728930712</v>
      </c>
      <c r="N22" s="27">
        <f t="shared" si="0"/>
        <v>16.76041322703901</v>
      </c>
      <c r="O22" s="152">
        <f t="shared" si="1"/>
        <v>15.64178409997341</v>
      </c>
      <c r="P22" s="52">
        <f t="shared" si="8"/>
        <v>-6.674233575941628E-2</v>
      </c>
    </row>
    <row r="23" spans="1:16" ht="20.100000000000001" customHeight="1" x14ac:dyDescent="0.25">
      <c r="A23" s="8" t="s">
        <v>191</v>
      </c>
      <c r="B23" s="19">
        <v>711.31999999999994</v>
      </c>
      <c r="C23" s="140">
        <v>1053.56</v>
      </c>
      <c r="D23" s="247">
        <f t="shared" si="2"/>
        <v>6.1582942740382087E-3</v>
      </c>
      <c r="E23" s="215">
        <f t="shared" si="3"/>
        <v>8.82795558370956E-3</v>
      </c>
      <c r="F23" s="52">
        <f t="shared" si="4"/>
        <v>0.48113366698532312</v>
      </c>
      <c r="H23" s="19">
        <v>425.49</v>
      </c>
      <c r="I23" s="140">
        <v>528.88700000000006</v>
      </c>
      <c r="J23" s="247">
        <f t="shared" si="5"/>
        <v>6.9003017246083743E-3</v>
      </c>
      <c r="K23" s="215">
        <f t="shared" si="6"/>
        <v>8.2024837774797733E-3</v>
      </c>
      <c r="L23" s="52">
        <f t="shared" si="7"/>
        <v>0.24300688617828867</v>
      </c>
      <c r="N23" s="27">
        <f t="shared" si="0"/>
        <v>5.981696001799472</v>
      </c>
      <c r="O23" s="152">
        <f t="shared" si="1"/>
        <v>5.019998861004594</v>
      </c>
      <c r="P23" s="52">
        <f t="shared" si="8"/>
        <v>-0.1607733225669728</v>
      </c>
    </row>
    <row r="24" spans="1:16" ht="20.100000000000001" customHeight="1" x14ac:dyDescent="0.25">
      <c r="A24" s="8" t="s">
        <v>177</v>
      </c>
      <c r="B24" s="19">
        <v>851.64</v>
      </c>
      <c r="C24" s="140">
        <v>817.2</v>
      </c>
      <c r="D24" s="247">
        <f t="shared" si="2"/>
        <v>7.3731228357727888E-3</v>
      </c>
      <c r="E24" s="215">
        <f t="shared" si="3"/>
        <v>6.8474555820337273E-3</v>
      </c>
      <c r="F24" s="52">
        <f t="shared" si="4"/>
        <v>-4.0439622375651615E-2</v>
      </c>
      <c r="H24" s="19">
        <v>453.58799999999997</v>
      </c>
      <c r="I24" s="140">
        <v>449.04199999999992</v>
      </c>
      <c r="J24" s="247">
        <f t="shared" si="5"/>
        <v>7.3559756014516513E-3</v>
      </c>
      <c r="K24" s="215">
        <f t="shared" si="6"/>
        <v>6.9641714022221591E-3</v>
      </c>
      <c r="L24" s="52">
        <f t="shared" si="7"/>
        <v>-1.0022310995881835E-2</v>
      </c>
      <c r="N24" s="27">
        <f t="shared" si="0"/>
        <v>5.3260532619416656</v>
      </c>
      <c r="O24" s="152">
        <f t="shared" si="1"/>
        <v>5.4948849730788041</v>
      </c>
      <c r="P24" s="52">
        <f t="shared" si="8"/>
        <v>3.169921569195671E-2</v>
      </c>
    </row>
    <row r="25" spans="1:16" ht="20.100000000000001" customHeight="1" x14ac:dyDescent="0.25">
      <c r="A25" s="8" t="s">
        <v>176</v>
      </c>
      <c r="B25" s="19">
        <v>450.55</v>
      </c>
      <c r="C25" s="140">
        <v>693.54</v>
      </c>
      <c r="D25" s="247">
        <f t="shared" si="2"/>
        <v>3.9006628313106831E-3</v>
      </c>
      <c r="E25" s="215">
        <f t="shared" si="3"/>
        <v>5.8112877439594601E-3</v>
      </c>
      <c r="F25" s="52">
        <f t="shared" si="4"/>
        <v>0.5393186105870601</v>
      </c>
      <c r="H25" s="19">
        <v>239.14499999999998</v>
      </c>
      <c r="I25" s="140">
        <v>397.05</v>
      </c>
      <c r="J25" s="247">
        <f t="shared" si="5"/>
        <v>3.8782877527826025E-3</v>
      </c>
      <c r="K25" s="215">
        <f t="shared" si="6"/>
        <v>6.1578299028872772E-3</v>
      </c>
      <c r="L25" s="52">
        <f t="shared" si="7"/>
        <v>0.66028978234962066</v>
      </c>
      <c r="N25" s="27">
        <f t="shared" si="0"/>
        <v>5.3078459660415049</v>
      </c>
      <c r="O25" s="152">
        <f t="shared" si="1"/>
        <v>5.7249762090146206</v>
      </c>
      <c r="P25" s="52">
        <f t="shared" si="8"/>
        <v>7.8587480805175622E-2</v>
      </c>
    </row>
    <row r="26" spans="1:16" ht="20.100000000000001" customHeight="1" x14ac:dyDescent="0.25">
      <c r="A26" s="8" t="s">
        <v>183</v>
      </c>
      <c r="B26" s="19">
        <v>384.29</v>
      </c>
      <c r="C26" s="140">
        <v>358.2</v>
      </c>
      <c r="D26" s="247">
        <f t="shared" si="2"/>
        <v>3.3270130272874984E-3</v>
      </c>
      <c r="E26" s="215">
        <f t="shared" si="3"/>
        <v>3.0014177551205101E-3</v>
      </c>
      <c r="F26" s="52">
        <f t="shared" si="4"/>
        <v>-6.7891436154987203E-2</v>
      </c>
      <c r="H26" s="19">
        <v>285.50700000000001</v>
      </c>
      <c r="I26" s="140">
        <v>299.31400000000002</v>
      </c>
      <c r="J26" s="247">
        <f t="shared" si="5"/>
        <v>4.6301545147659478E-3</v>
      </c>
      <c r="K26" s="215">
        <f t="shared" si="6"/>
        <v>4.642046844359155E-3</v>
      </c>
      <c r="L26" s="52">
        <f t="shared" si="7"/>
        <v>4.8359584878829645E-2</v>
      </c>
      <c r="N26" s="27">
        <f t="shared" si="0"/>
        <v>7.4294673293606381</v>
      </c>
      <c r="O26" s="152">
        <f t="shared" si="1"/>
        <v>8.3560580681183705</v>
      </c>
      <c r="P26" s="52">
        <f t="shared" si="8"/>
        <v>0.12471832739554863</v>
      </c>
    </row>
    <row r="27" spans="1:16" ht="20.100000000000001" customHeight="1" x14ac:dyDescent="0.25">
      <c r="A27" s="8" t="s">
        <v>182</v>
      </c>
      <c r="B27" s="19">
        <v>702.83999999999992</v>
      </c>
      <c r="C27" s="140">
        <v>525.79</v>
      </c>
      <c r="D27" s="247">
        <f t="shared" si="2"/>
        <v>6.0848781807976921E-3</v>
      </c>
      <c r="E27" s="215">
        <f t="shared" si="3"/>
        <v>4.4056824161496731E-3</v>
      </c>
      <c r="F27" s="52">
        <f t="shared" si="4"/>
        <v>-0.25190655056627392</v>
      </c>
      <c r="H27" s="19">
        <v>402.43799999999999</v>
      </c>
      <c r="I27" s="140">
        <v>298.06099999999998</v>
      </c>
      <c r="J27" s="247">
        <f t="shared" si="5"/>
        <v>6.5264603761497212E-3</v>
      </c>
      <c r="K27" s="215">
        <f t="shared" si="6"/>
        <v>4.6226141258896474E-3</v>
      </c>
      <c r="L27" s="52">
        <f t="shared" si="7"/>
        <v>-0.25936169049642432</v>
      </c>
      <c r="N27" s="27">
        <f t="shared" ref="N27" si="9">(H27/B27)*10</f>
        <v>5.7258835581355649</v>
      </c>
      <c r="O27" s="152">
        <f t="shared" ref="O27" si="10">(I27/C27)*10</f>
        <v>5.6688221533311776</v>
      </c>
      <c r="P27" s="52">
        <f t="shared" ref="P27" si="11">(O27-N27)/N27</f>
        <v>-9.9655195962398222E-3</v>
      </c>
    </row>
    <row r="28" spans="1:16" ht="20.100000000000001" customHeight="1" x14ac:dyDescent="0.25">
      <c r="A28" s="8" t="s">
        <v>193</v>
      </c>
      <c r="B28" s="19">
        <v>424.39</v>
      </c>
      <c r="C28" s="140">
        <v>460.63</v>
      </c>
      <c r="D28" s="247">
        <f t="shared" si="2"/>
        <v>3.6741811097102226E-3</v>
      </c>
      <c r="E28" s="215">
        <f t="shared" si="3"/>
        <v>3.8596958697408169E-3</v>
      </c>
      <c r="F28" s="52">
        <f t="shared" si="4"/>
        <v>8.5393152524800328E-2</v>
      </c>
      <c r="H28" s="19">
        <v>241.92099999999999</v>
      </c>
      <c r="I28" s="140">
        <v>262.00700000000001</v>
      </c>
      <c r="J28" s="247">
        <f t="shared" si="5"/>
        <v>3.9233069955086665E-3</v>
      </c>
      <c r="K28" s="215">
        <f t="shared" si="6"/>
        <v>4.0634543240543677E-3</v>
      </c>
      <c r="L28" s="52">
        <f t="shared" si="7"/>
        <v>8.3027103889286233E-2</v>
      </c>
      <c r="N28" s="27">
        <f t="shared" si="0"/>
        <v>5.7004406324371448</v>
      </c>
      <c r="O28" s="152">
        <f t="shared" si="1"/>
        <v>5.6880142413650869</v>
      </c>
      <c r="P28" s="52">
        <f t="shared" si="8"/>
        <v>-2.1799000942748464E-3</v>
      </c>
    </row>
    <row r="29" spans="1:16" ht="20.100000000000001" customHeight="1" x14ac:dyDescent="0.25">
      <c r="A29" s="8" t="s">
        <v>192</v>
      </c>
      <c r="B29" s="19">
        <v>223.82</v>
      </c>
      <c r="C29" s="140">
        <v>410.69</v>
      </c>
      <c r="D29" s="247">
        <f t="shared" si="2"/>
        <v>1.9377346685250406E-3</v>
      </c>
      <c r="E29" s="215">
        <f t="shared" si="3"/>
        <v>3.4412402508387559E-3</v>
      </c>
      <c r="F29" s="52">
        <f>(C29-B29)/B29</f>
        <v>0.83491198284335633</v>
      </c>
      <c r="H29" s="19">
        <v>136.48399999999998</v>
      </c>
      <c r="I29" s="140">
        <v>234.72899999999998</v>
      </c>
      <c r="J29" s="247">
        <f t="shared" si="5"/>
        <v>2.2134028545475787E-3</v>
      </c>
      <c r="K29" s="215">
        <f t="shared" si="6"/>
        <v>3.6404010962720755E-3</v>
      </c>
      <c r="L29" s="52">
        <f>(I29-H29)/H29</f>
        <v>0.71982796518273218</v>
      </c>
      <c r="N29" s="27">
        <f t="shared" si="0"/>
        <v>6.0979358413010445</v>
      </c>
      <c r="O29" s="152">
        <f t="shared" si="1"/>
        <v>5.7154788283133264</v>
      </c>
      <c r="P29" s="52">
        <f>(O29-N29)/N29</f>
        <v>-6.2719094287177299E-2</v>
      </c>
    </row>
    <row r="30" spans="1:16" ht="20.100000000000001" customHeight="1" x14ac:dyDescent="0.25">
      <c r="A30" s="8" t="s">
        <v>181</v>
      </c>
      <c r="B30" s="19">
        <v>354.12</v>
      </c>
      <c r="C30" s="140">
        <v>274.93</v>
      </c>
      <c r="D30" s="247">
        <f t="shared" si="2"/>
        <v>3.0658144974447655E-3</v>
      </c>
      <c r="E30" s="215">
        <f t="shared" si="3"/>
        <v>2.3036844874798489E-3</v>
      </c>
      <c r="F30" s="52">
        <f>(C30-B30)/B30</f>
        <v>-0.22362475996837231</v>
      </c>
      <c r="H30" s="19">
        <v>304.36700000000002</v>
      </c>
      <c r="I30" s="140">
        <v>230.09899999999999</v>
      </c>
      <c r="J30" s="247">
        <f t="shared" si="5"/>
        <v>4.936012914554695E-3</v>
      </c>
      <c r="K30" s="215">
        <f t="shared" si="6"/>
        <v>3.5685946425499547E-3</v>
      </c>
      <c r="L30" s="52">
        <f t="shared" ref="L30:L31" si="12">(I30-H30)/H30</f>
        <v>-0.24400805606389664</v>
      </c>
      <c r="N30" s="27">
        <f t="shared" ref="N30:N31" si="13">(H30/B30)*10</f>
        <v>8.5950242855529204</v>
      </c>
      <c r="O30" s="152">
        <f t="shared" ref="O30:O31" si="14">(I30/C30)*10</f>
        <v>8.3693667478994644</v>
      </c>
      <c r="P30" s="52">
        <f t="shared" ref="P30:P31" si="15">(O30-N30)/N30</f>
        <v>-2.6254438632914153E-2</v>
      </c>
    </row>
    <row r="31" spans="1:16" ht="20.100000000000001" customHeight="1" x14ac:dyDescent="0.25">
      <c r="A31" s="8" t="s">
        <v>188</v>
      </c>
      <c r="B31" s="19">
        <v>167.15</v>
      </c>
      <c r="C31" s="140">
        <v>245.7</v>
      </c>
      <c r="D31" s="247">
        <f t="shared" si="2"/>
        <v>1.4471108473056945E-3</v>
      </c>
      <c r="E31" s="215">
        <f t="shared" si="3"/>
        <v>2.0587614249947218E-3</v>
      </c>
      <c r="F31" s="52">
        <f t="shared" si="4"/>
        <v>0.46993718217170194</v>
      </c>
      <c r="H31" s="19">
        <v>168.12299999999999</v>
      </c>
      <c r="I31" s="140">
        <v>212.97899999999998</v>
      </c>
      <c r="J31" s="247">
        <f t="shared" si="5"/>
        <v>2.7265022135569195E-3</v>
      </c>
      <c r="K31" s="215">
        <f t="shared" si="6"/>
        <v>3.3030813622642722E-3</v>
      </c>
      <c r="L31" s="52">
        <f t="shared" si="12"/>
        <v>0.26680466087328919</v>
      </c>
      <c r="N31" s="27">
        <f t="shared" si="13"/>
        <v>10.058211187556086</v>
      </c>
      <c r="O31" s="152">
        <f t="shared" si="14"/>
        <v>8.6682539682539677</v>
      </c>
      <c r="P31" s="52">
        <f t="shared" si="15"/>
        <v>-0.13819129399686489</v>
      </c>
    </row>
    <row r="32" spans="1:16" ht="20.100000000000001" customHeight="1" thickBot="1" x14ac:dyDescent="0.3">
      <c r="A32" s="8" t="s">
        <v>17</v>
      </c>
      <c r="B32" s="19">
        <f>B33-SUM(B7:B31)</f>
        <v>4213.1100000000006</v>
      </c>
      <c r="C32" s="140">
        <f>C33-SUM(C7:C31)</f>
        <v>3832.9499999999825</v>
      </c>
      <c r="D32" s="247">
        <f t="shared" si="2"/>
        <v>3.6475244881197105E-2</v>
      </c>
      <c r="E32" s="215">
        <f t="shared" si="3"/>
        <v>3.2116929604938879E-2</v>
      </c>
      <c r="F32" s="52">
        <f t="shared" si="4"/>
        <v>-9.0232631001805785E-2</v>
      </c>
      <c r="H32" s="19">
        <f>H33-SUM(H7:H31)</f>
        <v>3021.8469999999943</v>
      </c>
      <c r="I32" s="140">
        <f>I33-SUM(I7:I31)</f>
        <v>2704.3389999999999</v>
      </c>
      <c r="J32" s="247">
        <f t="shared" si="5"/>
        <v>4.9006218866724488E-2</v>
      </c>
      <c r="K32" s="215">
        <f t="shared" si="6"/>
        <v>4.1941467225146141E-2</v>
      </c>
      <c r="L32" s="52">
        <f t="shared" si="7"/>
        <v>-0.10507083912587069</v>
      </c>
      <c r="N32" s="27">
        <f t="shared" si="0"/>
        <v>7.1724854086411085</v>
      </c>
      <c r="O32" s="152">
        <f t="shared" si="1"/>
        <v>7.0555029415985393</v>
      </c>
      <c r="P32" s="52">
        <f t="shared" si="8"/>
        <v>-1.6309892649155291E-2</v>
      </c>
    </row>
    <row r="33" spans="1:16" ht="26.25" customHeight="1" thickBot="1" x14ac:dyDescent="0.3">
      <c r="A33" s="12" t="s">
        <v>18</v>
      </c>
      <c r="B33" s="17">
        <v>115506.00999999998</v>
      </c>
      <c r="C33" s="145">
        <v>119343.59999999996</v>
      </c>
      <c r="D33" s="243">
        <f>SUM(D7:D32)</f>
        <v>1.0000000000000002</v>
      </c>
      <c r="E33" s="244">
        <f>SUM(E7:E32)</f>
        <v>1.0000000000000002</v>
      </c>
      <c r="F33" s="57">
        <f t="shared" si="4"/>
        <v>3.3224158639017856E-2</v>
      </c>
      <c r="G33" s="1"/>
      <c r="H33" s="17">
        <v>61662.520999999986</v>
      </c>
      <c r="I33" s="145">
        <v>64478.883999999998</v>
      </c>
      <c r="J33" s="243">
        <f>SUM(J7:J32)</f>
        <v>1.0000000000000002</v>
      </c>
      <c r="K33" s="244">
        <f>SUM(K7:K32)</f>
        <v>1</v>
      </c>
      <c r="L33" s="57">
        <f t="shared" si="7"/>
        <v>4.5673821866608615E-2</v>
      </c>
      <c r="N33" s="29">
        <f t="shared" si="0"/>
        <v>5.3384686216760491</v>
      </c>
      <c r="O33" s="146">
        <f t="shared" si="1"/>
        <v>5.4027936144041258</v>
      </c>
      <c r="P33" s="57">
        <f t="shared" si="8"/>
        <v>1.2049334235457471E-2</v>
      </c>
    </row>
    <row r="35" spans="1:16" ht="15.75" thickBot="1" x14ac:dyDescent="0.3"/>
    <row r="36" spans="1:16" x14ac:dyDescent="0.25">
      <c r="A36" s="375" t="s">
        <v>2</v>
      </c>
      <c r="B36" s="363" t="s">
        <v>1</v>
      </c>
      <c r="C36" s="361"/>
      <c r="D36" s="363" t="s">
        <v>104</v>
      </c>
      <c r="E36" s="361"/>
      <c r="F36" s="130" t="s">
        <v>0</v>
      </c>
      <c r="H36" s="373" t="s">
        <v>19</v>
      </c>
      <c r="I36" s="374"/>
      <c r="J36" s="363" t="s">
        <v>104</v>
      </c>
      <c r="K36" s="364"/>
      <c r="L36" s="130" t="s">
        <v>0</v>
      </c>
      <c r="N36" s="371" t="s">
        <v>22</v>
      </c>
      <c r="O36" s="361"/>
      <c r="P36" s="130" t="s">
        <v>0</v>
      </c>
    </row>
    <row r="37" spans="1:16" x14ac:dyDescent="0.25">
      <c r="A37" s="376"/>
      <c r="B37" s="366" t="str">
        <f>B5</f>
        <v>jan-mar</v>
      </c>
      <c r="C37" s="368"/>
      <c r="D37" s="366" t="str">
        <f>B5</f>
        <v>jan-mar</v>
      </c>
      <c r="E37" s="368"/>
      <c r="F37" s="131" t="str">
        <f>F5</f>
        <v>2025/2024</v>
      </c>
      <c r="H37" s="369" t="str">
        <f>B5</f>
        <v>jan-mar</v>
      </c>
      <c r="I37" s="368"/>
      <c r="J37" s="366" t="str">
        <f>B5</f>
        <v>jan-mar</v>
      </c>
      <c r="K37" s="367"/>
      <c r="L37" s="131" t="str">
        <f>L5</f>
        <v>2025/2024</v>
      </c>
      <c r="N37" s="369" t="str">
        <f>B5</f>
        <v>jan-mar</v>
      </c>
      <c r="O37" s="367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164</v>
      </c>
      <c r="B39" s="39">
        <v>39943.910000000003</v>
      </c>
      <c r="C39" s="147">
        <v>40862.58</v>
      </c>
      <c r="D39" s="247">
        <f t="shared" ref="D39:D61" si="16">B39/$B$62</f>
        <v>0.43740320499532576</v>
      </c>
      <c r="E39" s="246">
        <f t="shared" ref="E39:E61" si="17">C39/$C$62</f>
        <v>0.43221282059445509</v>
      </c>
      <c r="F39" s="52">
        <f>(C39-B39)/B39</f>
        <v>2.299900034823827E-2</v>
      </c>
      <c r="H39" s="39">
        <v>16449.188999999998</v>
      </c>
      <c r="I39" s="147">
        <v>17309.903999999999</v>
      </c>
      <c r="J39" s="247">
        <f t="shared" ref="J39:J61" si="18">H39/$H$62</f>
        <v>0.18012578108086705</v>
      </c>
      <c r="K39" s="246">
        <f t="shared" ref="K39:K61" si="19">I39/$I$62</f>
        <v>0.18309079926082103</v>
      </c>
      <c r="L39" s="52">
        <f>(I39-H39)/H39</f>
        <v>5.2325680007689147E-2</v>
      </c>
      <c r="N39" s="27">
        <f t="shared" ref="N39:N62" si="20">(H39/B39)*10</f>
        <v>4.1180718162042718</v>
      </c>
      <c r="O39" s="151">
        <f t="shared" ref="O39:O62" si="21">(I39/C39)*10</f>
        <v>4.2361260595880141</v>
      </c>
      <c r="P39" s="61">
        <f t="shared" si="8"/>
        <v>2.8667359058481858E-2</v>
      </c>
    </row>
    <row r="40" spans="1:16" ht="20.100000000000001" customHeight="1" x14ac:dyDescent="0.25">
      <c r="A40" s="38" t="s">
        <v>168</v>
      </c>
      <c r="B40" s="19">
        <v>14902.279999999999</v>
      </c>
      <c r="C40" s="140">
        <v>18079.239999999998</v>
      </c>
      <c r="D40" s="247">
        <f t="shared" si="16"/>
        <v>0.16318645404863324</v>
      </c>
      <c r="E40" s="215">
        <f t="shared" si="17"/>
        <v>0.19122824145230419</v>
      </c>
      <c r="F40" s="52">
        <f t="shared" ref="F40:F62" si="22">(C40-B40)/B40</f>
        <v>0.21318617016993369</v>
      </c>
      <c r="H40" s="19">
        <v>6736.0810000000001</v>
      </c>
      <c r="I40" s="140">
        <v>8103.1529999999993</v>
      </c>
      <c r="J40" s="247">
        <f t="shared" si="18"/>
        <v>7.3763019657017023E-2</v>
      </c>
      <c r="K40" s="215">
        <f t="shared" si="19"/>
        <v>8.5708895861162468E-2</v>
      </c>
      <c r="L40" s="52">
        <f t="shared" ref="L40:L62" si="23">(I40-H40)/H40</f>
        <v>0.20294767833106508</v>
      </c>
      <c r="N40" s="27">
        <f t="shared" si="20"/>
        <v>4.5201680548211423</v>
      </c>
      <c r="O40" s="152">
        <f t="shared" si="21"/>
        <v>4.4820208150342609</v>
      </c>
      <c r="P40" s="52">
        <f t="shared" si="8"/>
        <v>-8.4393410431265123E-3</v>
      </c>
    </row>
    <row r="41" spans="1:16" ht="20.100000000000001" customHeight="1" x14ac:dyDescent="0.25">
      <c r="A41" s="38" t="s">
        <v>173</v>
      </c>
      <c r="B41" s="19">
        <v>14826.419999999998</v>
      </c>
      <c r="C41" s="140">
        <v>12119.43</v>
      </c>
      <c r="D41" s="247">
        <f t="shared" si="16"/>
        <v>0.16235575402124619</v>
      </c>
      <c r="E41" s="215">
        <f t="shared" si="17"/>
        <v>0.12818997293604703</v>
      </c>
      <c r="F41" s="52">
        <f t="shared" si="22"/>
        <v>-0.18257880189553502</v>
      </c>
      <c r="H41" s="19">
        <v>6391.2759999999998</v>
      </c>
      <c r="I41" s="140">
        <v>5253.3989999999994</v>
      </c>
      <c r="J41" s="247">
        <f t="shared" si="18"/>
        <v>6.9987254788269476E-2</v>
      </c>
      <c r="K41" s="215">
        <f t="shared" si="19"/>
        <v>5.5566398389384361E-2</v>
      </c>
      <c r="L41" s="52">
        <f t="shared" si="23"/>
        <v>-0.17803596652687201</v>
      </c>
      <c r="N41" s="27">
        <f t="shared" si="20"/>
        <v>4.3107344861402828</v>
      </c>
      <c r="O41" s="152">
        <f t="shared" si="21"/>
        <v>4.3346914830152903</v>
      </c>
      <c r="P41" s="52">
        <f t="shared" si="8"/>
        <v>5.5575208707548994E-3</v>
      </c>
    </row>
    <row r="42" spans="1:16" ht="20.100000000000001" customHeight="1" x14ac:dyDescent="0.25">
      <c r="A42" s="38" t="s">
        <v>178</v>
      </c>
      <c r="B42" s="19">
        <v>4524</v>
      </c>
      <c r="C42" s="140">
        <v>5210.7700000000004</v>
      </c>
      <c r="D42" s="247">
        <f t="shared" si="16"/>
        <v>4.9539769626930699E-2</v>
      </c>
      <c r="E42" s="215">
        <f t="shared" si="17"/>
        <v>5.5115501741910787E-2</v>
      </c>
      <c r="F42" s="52">
        <f t="shared" si="22"/>
        <v>0.15180592396109646</v>
      </c>
      <c r="H42" s="19">
        <v>3173.4610000000002</v>
      </c>
      <c r="I42" s="140">
        <v>3379.7159999999999</v>
      </c>
      <c r="J42" s="247">
        <f t="shared" si="18"/>
        <v>3.4750779588870281E-2</v>
      </c>
      <c r="K42" s="215">
        <f t="shared" si="19"/>
        <v>3.574802631571989E-2</v>
      </c>
      <c r="L42" s="52">
        <f t="shared" si="23"/>
        <v>6.4993708761506647E-2</v>
      </c>
      <c r="N42" s="27">
        <f t="shared" si="20"/>
        <v>7.0147236958443857</v>
      </c>
      <c r="O42" s="152">
        <f t="shared" si="21"/>
        <v>6.4860203002627248</v>
      </c>
      <c r="P42" s="52">
        <f t="shared" si="8"/>
        <v>-7.5370523274476478E-2</v>
      </c>
    </row>
    <row r="43" spans="1:16" ht="20.100000000000001" customHeight="1" x14ac:dyDescent="0.25">
      <c r="A43" s="38" t="s">
        <v>171</v>
      </c>
      <c r="B43" s="19">
        <v>6722.59</v>
      </c>
      <c r="C43" s="140">
        <v>7421.119999999999</v>
      </c>
      <c r="D43" s="247">
        <f t="shared" si="16"/>
        <v>7.3615287333401433E-2</v>
      </c>
      <c r="E43" s="215">
        <f t="shared" si="17"/>
        <v>7.8494877395649573E-2</v>
      </c>
      <c r="F43" s="52">
        <f t="shared" si="22"/>
        <v>0.10390786884221688</v>
      </c>
      <c r="H43" s="19">
        <v>3128.509</v>
      </c>
      <c r="I43" s="140">
        <v>3281.7739999999999</v>
      </c>
      <c r="J43" s="247">
        <f t="shared" si="18"/>
        <v>3.4258535617988362E-2</v>
      </c>
      <c r="K43" s="215">
        <f t="shared" si="19"/>
        <v>3.4712071462290127E-2</v>
      </c>
      <c r="L43" s="52">
        <f t="shared" si="23"/>
        <v>4.8989790344218243E-2</v>
      </c>
      <c r="N43" s="27">
        <f t="shared" si="20"/>
        <v>4.6537257217828252</v>
      </c>
      <c r="O43" s="152">
        <f t="shared" si="21"/>
        <v>4.4222085076107112</v>
      </c>
      <c r="P43" s="52">
        <f t="shared" si="8"/>
        <v>-4.9748787963253799E-2</v>
      </c>
    </row>
    <row r="44" spans="1:16" ht="20.100000000000001" customHeight="1" x14ac:dyDescent="0.25">
      <c r="A44" s="38" t="s">
        <v>175</v>
      </c>
      <c r="B44" s="19">
        <v>2571.7800000000002</v>
      </c>
      <c r="C44" s="140">
        <v>2570.63</v>
      </c>
      <c r="D44" s="247">
        <f t="shared" si="16"/>
        <v>2.8162110683277598E-2</v>
      </c>
      <c r="E44" s="215">
        <f t="shared" si="17"/>
        <v>2.7190139315841636E-2</v>
      </c>
      <c r="F44" s="52">
        <f t="shared" si="22"/>
        <v>-4.4716111020386303E-4</v>
      </c>
      <c r="H44" s="19">
        <v>1459.9379999999999</v>
      </c>
      <c r="I44" s="140">
        <v>1339.2330000000002</v>
      </c>
      <c r="J44" s="247">
        <f t="shared" si="18"/>
        <v>1.5986956717418645E-2</v>
      </c>
      <c r="K44" s="215">
        <f t="shared" si="19"/>
        <v>1.416537263097861E-2</v>
      </c>
      <c r="L44" s="52">
        <f t="shared" si="23"/>
        <v>-8.2678168524964554E-2</v>
      </c>
      <c r="N44" s="27">
        <f t="shared" si="20"/>
        <v>5.6767608426848328</v>
      </c>
      <c r="O44" s="152">
        <f t="shared" si="21"/>
        <v>5.2097462489739872</v>
      </c>
      <c r="P44" s="52">
        <f t="shared" si="8"/>
        <v>-8.2267794373026712E-2</v>
      </c>
    </row>
    <row r="45" spans="1:16" ht="20.100000000000001" customHeight="1" x14ac:dyDescent="0.25">
      <c r="A45" s="38" t="s">
        <v>184</v>
      </c>
      <c r="B45" s="19">
        <v>1793.53</v>
      </c>
      <c r="C45" s="140">
        <v>1745.1399999999999</v>
      </c>
      <c r="D45" s="247">
        <f t="shared" si="16"/>
        <v>1.9639934354330021E-2</v>
      </c>
      <c r="E45" s="215">
        <f t="shared" si="17"/>
        <v>1.8458743469751723E-2</v>
      </c>
      <c r="F45" s="52">
        <f t="shared" si="22"/>
        <v>-2.6980312567952643E-2</v>
      </c>
      <c r="H45" s="19">
        <v>976.31799999999998</v>
      </c>
      <c r="I45" s="140">
        <v>933.197</v>
      </c>
      <c r="J45" s="247">
        <f t="shared" si="18"/>
        <v>1.0691107162384113E-2</v>
      </c>
      <c r="K45" s="215">
        <f t="shared" si="19"/>
        <v>9.8706373298084391E-3</v>
      </c>
      <c r="L45" s="52">
        <f t="shared" si="23"/>
        <v>-4.4166961993940483E-2</v>
      </c>
      <c r="N45" s="27">
        <f t="shared" si="20"/>
        <v>5.443555446521664</v>
      </c>
      <c r="O45" s="152">
        <f t="shared" si="21"/>
        <v>5.3474047927386916</v>
      </c>
      <c r="P45" s="52">
        <f t="shared" si="8"/>
        <v>-1.7663208307065369E-2</v>
      </c>
    </row>
    <row r="46" spans="1:16" ht="20.100000000000001" customHeight="1" x14ac:dyDescent="0.25">
      <c r="A46" s="38" t="s">
        <v>172</v>
      </c>
      <c r="B46" s="19">
        <v>1591.9500000000003</v>
      </c>
      <c r="C46" s="140">
        <v>2304.92</v>
      </c>
      <c r="D46" s="247">
        <f t="shared" si="16"/>
        <v>1.7432545591863913E-2</v>
      </c>
      <c r="E46" s="215">
        <f t="shared" si="17"/>
        <v>2.4379664094743198E-2</v>
      </c>
      <c r="F46" s="52">
        <f t="shared" si="22"/>
        <v>0.44785954332736561</v>
      </c>
      <c r="H46" s="19">
        <v>648.68299999999988</v>
      </c>
      <c r="I46" s="140">
        <v>867.00200000000007</v>
      </c>
      <c r="J46" s="247">
        <f t="shared" si="18"/>
        <v>7.1033612689890098E-3</v>
      </c>
      <c r="K46" s="215">
        <f t="shared" si="19"/>
        <v>9.1704777300168957E-3</v>
      </c>
      <c r="L46" s="52">
        <f t="shared" si="23"/>
        <v>0.33655730148624247</v>
      </c>
      <c r="N46" s="27">
        <f t="shared" si="20"/>
        <v>4.0747699362417142</v>
      </c>
      <c r="O46" s="152">
        <f t="shared" si="21"/>
        <v>3.7615275150547527</v>
      </c>
      <c r="P46" s="52">
        <f t="shared" si="8"/>
        <v>-7.6873645896159401E-2</v>
      </c>
    </row>
    <row r="47" spans="1:16" ht="20.100000000000001" customHeight="1" x14ac:dyDescent="0.25">
      <c r="A47" s="38" t="s">
        <v>191</v>
      </c>
      <c r="B47" s="19">
        <v>711.31999999999994</v>
      </c>
      <c r="C47" s="140">
        <v>1053.56</v>
      </c>
      <c r="D47" s="247">
        <f t="shared" si="16"/>
        <v>7.7892636894403939E-3</v>
      </c>
      <c r="E47" s="215">
        <f t="shared" si="17"/>
        <v>1.1143744209628811E-2</v>
      </c>
      <c r="F47" s="52">
        <f t="shared" si="22"/>
        <v>0.48113366698532312</v>
      </c>
      <c r="H47" s="19">
        <v>425.49</v>
      </c>
      <c r="I47" s="140">
        <v>528.88700000000006</v>
      </c>
      <c r="J47" s="247">
        <f t="shared" si="18"/>
        <v>4.6593007468087406E-3</v>
      </c>
      <c r="K47" s="215">
        <f t="shared" si="19"/>
        <v>5.5941583239663183E-3</v>
      </c>
      <c r="L47" s="52">
        <f t="shared" si="23"/>
        <v>0.24300688617828867</v>
      </c>
      <c r="N47" s="27">
        <f t="shared" si="20"/>
        <v>5.981696001799472</v>
      </c>
      <c r="O47" s="152">
        <f t="shared" si="21"/>
        <v>5.019998861004594</v>
      </c>
      <c r="P47" s="52">
        <f t="shared" si="8"/>
        <v>-0.1607733225669728</v>
      </c>
    </row>
    <row r="48" spans="1:16" ht="20.100000000000001" customHeight="1" x14ac:dyDescent="0.25">
      <c r="A48" s="38" t="s">
        <v>177</v>
      </c>
      <c r="B48" s="19">
        <v>851.64</v>
      </c>
      <c r="C48" s="140">
        <v>817.2</v>
      </c>
      <c r="D48" s="247">
        <f t="shared" si="16"/>
        <v>9.325828780963585E-3</v>
      </c>
      <c r="E48" s="215">
        <f t="shared" si="17"/>
        <v>8.6437106269302809E-3</v>
      </c>
      <c r="F48" s="52">
        <f t="shared" si="22"/>
        <v>-4.0439622375651615E-2</v>
      </c>
      <c r="H48" s="19">
        <v>453.58799999999997</v>
      </c>
      <c r="I48" s="140">
        <v>449.04199999999992</v>
      </c>
      <c r="J48" s="247">
        <f t="shared" si="18"/>
        <v>4.9669860799160569E-3</v>
      </c>
      <c r="K48" s="215">
        <f t="shared" si="19"/>
        <v>4.7496195635560769E-3</v>
      </c>
      <c r="L48" s="52">
        <f t="shared" si="23"/>
        <v>-1.0022310995881835E-2</v>
      </c>
      <c r="N48" s="27">
        <f t="shared" si="20"/>
        <v>5.3260532619416656</v>
      </c>
      <c r="O48" s="152">
        <f t="shared" si="21"/>
        <v>5.4948849730788041</v>
      </c>
      <c r="P48" s="52">
        <f t="shared" si="8"/>
        <v>3.169921569195671E-2</v>
      </c>
    </row>
    <row r="49" spans="1:16" ht="20.100000000000001" customHeight="1" x14ac:dyDescent="0.25">
      <c r="A49" s="38" t="s">
        <v>182</v>
      </c>
      <c r="B49" s="19">
        <v>702.83999999999992</v>
      </c>
      <c r="C49" s="140">
        <v>525.79</v>
      </c>
      <c r="D49" s="247">
        <f t="shared" si="16"/>
        <v>7.6964039974783309E-3</v>
      </c>
      <c r="E49" s="215">
        <f t="shared" si="17"/>
        <v>5.5614006492090938E-3</v>
      </c>
      <c r="F49" s="52">
        <f t="shared" si="22"/>
        <v>-0.25190655056627392</v>
      </c>
      <c r="H49" s="19">
        <v>402.43799999999999</v>
      </c>
      <c r="I49" s="140">
        <v>298.06099999999998</v>
      </c>
      <c r="J49" s="247">
        <f t="shared" si="18"/>
        <v>4.4068713105930007E-3</v>
      </c>
      <c r="K49" s="215">
        <f t="shared" si="19"/>
        <v>3.1526591203786905E-3</v>
      </c>
      <c r="L49" s="52">
        <f t="shared" si="23"/>
        <v>-0.25936169049642432</v>
      </c>
      <c r="N49" s="27">
        <f t="shared" si="20"/>
        <v>5.7258835581355649</v>
      </c>
      <c r="O49" s="152">
        <f t="shared" si="21"/>
        <v>5.6688221533311776</v>
      </c>
      <c r="P49" s="52">
        <f t="shared" si="8"/>
        <v>-9.9655195962398222E-3</v>
      </c>
    </row>
    <row r="50" spans="1:16" ht="20.100000000000001" customHeight="1" x14ac:dyDescent="0.25">
      <c r="A50" s="38" t="s">
        <v>193</v>
      </c>
      <c r="B50" s="19">
        <v>424.39</v>
      </c>
      <c r="C50" s="140">
        <v>460.63</v>
      </c>
      <c r="D50" s="247">
        <f t="shared" si="16"/>
        <v>4.6472552678985674E-3</v>
      </c>
      <c r="E50" s="215">
        <f t="shared" si="17"/>
        <v>4.8721884802776488E-3</v>
      </c>
      <c r="F50" s="52">
        <f t="shared" si="22"/>
        <v>8.5393152524800328E-2</v>
      </c>
      <c r="H50" s="19">
        <v>241.92099999999999</v>
      </c>
      <c r="I50" s="140">
        <v>262.00700000000001</v>
      </c>
      <c r="J50" s="247">
        <f t="shared" si="18"/>
        <v>2.6491402758436564E-3</v>
      </c>
      <c r="K50" s="215">
        <f t="shared" si="19"/>
        <v>2.7713077462434188E-3</v>
      </c>
      <c r="L50" s="52">
        <f t="shared" si="23"/>
        <v>8.3027103889286233E-2</v>
      </c>
      <c r="N50" s="27">
        <f t="shared" si="20"/>
        <v>5.7004406324371448</v>
      </c>
      <c r="O50" s="152">
        <f t="shared" si="21"/>
        <v>5.6880142413650869</v>
      </c>
      <c r="P50" s="52">
        <f t="shared" si="8"/>
        <v>-2.1799000942748464E-3</v>
      </c>
    </row>
    <row r="51" spans="1:16" ht="20.100000000000001" customHeight="1" x14ac:dyDescent="0.25">
      <c r="A51" s="38" t="s">
        <v>192</v>
      </c>
      <c r="B51" s="19">
        <v>223.82</v>
      </c>
      <c r="C51" s="140">
        <v>410.69</v>
      </c>
      <c r="D51" s="247">
        <f t="shared" si="16"/>
        <v>2.4509264451590693E-3</v>
      </c>
      <c r="E51" s="215">
        <f t="shared" si="17"/>
        <v>4.3439617197430207E-3</v>
      </c>
      <c r="F51" s="52">
        <f t="shared" si="22"/>
        <v>0.83491198284335633</v>
      </c>
      <c r="H51" s="19">
        <v>136.48399999999998</v>
      </c>
      <c r="I51" s="140">
        <v>234.72899999999998</v>
      </c>
      <c r="J51" s="247">
        <f t="shared" si="18"/>
        <v>1.4945592214328047E-3</v>
      </c>
      <c r="K51" s="215">
        <f t="shared" si="19"/>
        <v>2.4827821240194781E-3</v>
      </c>
      <c r="L51" s="52">
        <f t="shared" si="23"/>
        <v>0.71982796518273218</v>
      </c>
      <c r="N51" s="27">
        <f t="shared" si="20"/>
        <v>6.0979358413010445</v>
      </c>
      <c r="O51" s="152">
        <f t="shared" si="21"/>
        <v>5.7154788283133264</v>
      </c>
      <c r="P51" s="52">
        <f t="shared" si="8"/>
        <v>-6.2719094287177299E-2</v>
      </c>
    </row>
    <row r="52" spans="1:16" ht="20.100000000000001" customHeight="1" x14ac:dyDescent="0.25">
      <c r="A52" s="38" t="s">
        <v>189</v>
      </c>
      <c r="B52" s="19">
        <v>720.56999999999994</v>
      </c>
      <c r="C52" s="140">
        <v>302.92</v>
      </c>
      <c r="D52" s="247">
        <f t="shared" si="16"/>
        <v>7.8905552166395783E-3</v>
      </c>
      <c r="E52" s="215">
        <f t="shared" si="17"/>
        <v>3.2040538706677932E-3</v>
      </c>
      <c r="F52" s="52">
        <f t="shared" si="22"/>
        <v>-0.57961058606381055</v>
      </c>
      <c r="H52" s="19">
        <v>426.41399999999999</v>
      </c>
      <c r="I52" s="140">
        <v>194.589</v>
      </c>
      <c r="J52" s="247">
        <f t="shared" si="18"/>
        <v>4.6694189490932864E-3</v>
      </c>
      <c r="K52" s="215">
        <f t="shared" si="19"/>
        <v>2.0582121967495548E-3</v>
      </c>
      <c r="L52" s="52">
        <f t="shared" si="23"/>
        <v>-0.54366179346831955</v>
      </c>
      <c r="N52" s="27">
        <f t="shared" si="20"/>
        <v>5.9177317956617683</v>
      </c>
      <c r="O52" s="152">
        <f t="shared" si="21"/>
        <v>6.4237752541925257</v>
      </c>
      <c r="P52" s="52">
        <f t="shared" si="8"/>
        <v>8.5513077646021896E-2</v>
      </c>
    </row>
    <row r="53" spans="1:16" ht="20.100000000000001" customHeight="1" x14ac:dyDescent="0.25">
      <c r="A53" s="38" t="s">
        <v>179</v>
      </c>
      <c r="B53" s="19">
        <v>174.25</v>
      </c>
      <c r="C53" s="140">
        <v>138.05000000000001</v>
      </c>
      <c r="D53" s="247">
        <f t="shared" si="16"/>
        <v>1.9081133637251712E-3</v>
      </c>
      <c r="E53" s="215">
        <f t="shared" si="17"/>
        <v>1.4601863094073975E-3</v>
      </c>
      <c r="F53" s="52">
        <f t="shared" si="22"/>
        <v>-0.20774748923959821</v>
      </c>
      <c r="H53" s="19">
        <v>158.62099999999998</v>
      </c>
      <c r="I53" s="140">
        <v>125.753</v>
      </c>
      <c r="J53" s="247">
        <f t="shared" si="18"/>
        <v>1.7369690092823549E-3</v>
      </c>
      <c r="K53" s="215">
        <f t="shared" si="19"/>
        <v>1.3301181381159611E-3</v>
      </c>
      <c r="L53" s="52">
        <f t="shared" si="23"/>
        <v>-0.20721089893519765</v>
      </c>
      <c r="N53" s="27">
        <f t="shared" si="20"/>
        <v>9.1030703012912468</v>
      </c>
      <c r="O53" s="152">
        <f t="shared" si="21"/>
        <v>9.1092357841361817</v>
      </c>
      <c r="P53" s="52">
        <f t="shared" si="8"/>
        <v>6.7729707020502104E-4</v>
      </c>
    </row>
    <row r="54" spans="1:16" ht="20.100000000000001" customHeight="1" x14ac:dyDescent="0.25">
      <c r="A54" s="38" t="s">
        <v>196</v>
      </c>
      <c r="B54" s="19">
        <v>53.61</v>
      </c>
      <c r="C54" s="140">
        <v>77.960000000000008</v>
      </c>
      <c r="D54" s="247">
        <f t="shared" si="16"/>
        <v>5.8705284034035255E-4</v>
      </c>
      <c r="E54" s="215">
        <f t="shared" si="17"/>
        <v>8.2460068584861075E-4</v>
      </c>
      <c r="F54" s="52">
        <f t="shared" si="22"/>
        <v>0.45420630479388191</v>
      </c>
      <c r="H54" s="19">
        <v>42.727000000000004</v>
      </c>
      <c r="I54" s="140">
        <v>59.738</v>
      </c>
      <c r="J54" s="247">
        <f t="shared" si="18"/>
        <v>4.678792521772476E-4</v>
      </c>
      <c r="K54" s="215">
        <f t="shared" si="19"/>
        <v>6.3186243934356464E-4</v>
      </c>
      <c r="L54" s="52">
        <f t="shared" si="23"/>
        <v>0.39813232850422436</v>
      </c>
      <c r="N54" s="27">
        <f t="shared" si="20"/>
        <v>7.9699682894982278</v>
      </c>
      <c r="O54" s="152">
        <f t="shared" si="21"/>
        <v>7.66264751154438</v>
      </c>
      <c r="P54" s="52">
        <f t="shared" si="8"/>
        <v>-3.8559849523967939E-2</v>
      </c>
    </row>
    <row r="55" spans="1:16" ht="20.100000000000001" customHeight="1" x14ac:dyDescent="0.25">
      <c r="A55" s="38" t="s">
        <v>195</v>
      </c>
      <c r="B55" s="19">
        <v>83.71</v>
      </c>
      <c r="C55" s="140">
        <v>87.84</v>
      </c>
      <c r="D55" s="247">
        <f t="shared" si="16"/>
        <v>9.1666094506418405E-4</v>
      </c>
      <c r="E55" s="215">
        <f t="shared" si="17"/>
        <v>9.2910369734404777E-4</v>
      </c>
      <c r="F55" s="52">
        <f t="shared" si="22"/>
        <v>4.933699677457902E-2</v>
      </c>
      <c r="H55" s="19">
        <v>60.889000000000003</v>
      </c>
      <c r="I55" s="140">
        <v>53.690000000000005</v>
      </c>
      <c r="J55" s="247">
        <f t="shared" si="18"/>
        <v>6.6676105941958078E-4</v>
      </c>
      <c r="K55" s="215">
        <f t="shared" si="19"/>
        <v>5.6789136510020403E-4</v>
      </c>
      <c r="L55" s="52">
        <f t="shared" si="23"/>
        <v>-0.11823153607383924</v>
      </c>
      <c r="N55" s="27">
        <f t="shared" si="20"/>
        <v>7.2738024130928212</v>
      </c>
      <c r="O55" s="152">
        <f t="shared" si="21"/>
        <v>6.1122495446265948</v>
      </c>
      <c r="P55" s="52">
        <f t="shared" si="8"/>
        <v>-0.15968991216690667</v>
      </c>
    </row>
    <row r="56" spans="1:16" ht="20.100000000000001" customHeight="1" x14ac:dyDescent="0.25">
      <c r="A56" s="38" t="s">
        <v>197</v>
      </c>
      <c r="B56" s="19">
        <v>123.27000000000001</v>
      </c>
      <c r="C56" s="140">
        <v>90.149999999999991</v>
      </c>
      <c r="D56" s="247">
        <f t="shared" si="16"/>
        <v>1.3498601684155058E-3</v>
      </c>
      <c r="E56" s="215">
        <f t="shared" si="17"/>
        <v>9.5353709375644224E-4</v>
      </c>
      <c r="F56" s="52">
        <f t="shared" si="22"/>
        <v>-0.26867851058651754</v>
      </c>
      <c r="H56" s="19">
        <v>65.277999999999992</v>
      </c>
      <c r="I56" s="140">
        <v>47.412000000000006</v>
      </c>
      <c r="J56" s="247">
        <f t="shared" si="18"/>
        <v>7.148225202711719E-4</v>
      </c>
      <c r="K56" s="215">
        <f t="shared" si="19"/>
        <v>5.0148752844348808E-4</v>
      </c>
      <c r="L56" s="52">
        <f t="shared" si="23"/>
        <v>-0.27369098317963153</v>
      </c>
      <c r="N56" s="27">
        <f t="shared" ref="N56" si="24">(H56/B56)*10</f>
        <v>5.295530137097427</v>
      </c>
      <c r="O56" s="152">
        <f t="shared" ref="O56" si="25">(I56/C56)*10</f>
        <v>5.2592346089850261</v>
      </c>
      <c r="P56" s="52">
        <f t="shared" ref="P56" si="26">(O56-N56)/N56</f>
        <v>-6.8539933061914559E-3</v>
      </c>
    </row>
    <row r="57" spans="1:16" ht="20.100000000000001" customHeight="1" x14ac:dyDescent="0.25">
      <c r="A57" s="38" t="s">
        <v>198</v>
      </c>
      <c r="B57" s="19">
        <v>185.47</v>
      </c>
      <c r="C57" s="140">
        <v>74.36</v>
      </c>
      <c r="D57" s="247">
        <f t="shared" si="16"/>
        <v>2.0309772486089383E-3</v>
      </c>
      <c r="E57" s="215">
        <f t="shared" si="17"/>
        <v>7.8652266546565784E-4</v>
      </c>
      <c r="F57" s="52">
        <f t="shared" si="22"/>
        <v>-0.59907262630074942</v>
      </c>
      <c r="H57" s="19">
        <v>116.292</v>
      </c>
      <c r="I57" s="140">
        <v>47.293999999999997</v>
      </c>
      <c r="J57" s="247">
        <f t="shared" si="18"/>
        <v>1.2734480303835157E-3</v>
      </c>
      <c r="K57" s="215">
        <f t="shared" si="19"/>
        <v>5.0023941555315784E-4</v>
      </c>
      <c r="L57" s="52">
        <f t="shared" si="23"/>
        <v>-0.5933168231692636</v>
      </c>
      <c r="N57" s="27">
        <f t="shared" ref="N57:N60" si="27">(H57/B57)*10</f>
        <v>6.2701245484444925</v>
      </c>
      <c r="O57" s="152">
        <f t="shared" ref="O57:O60" si="28">(I57/C57)*10</f>
        <v>6.36013986013986</v>
      </c>
      <c r="P57" s="52">
        <f t="shared" ref="P57:P60" si="29">(O57-N57)/N57</f>
        <v>1.4356223867626153E-2</v>
      </c>
    </row>
    <row r="58" spans="1:16" ht="20.100000000000001" customHeight="1" x14ac:dyDescent="0.25">
      <c r="A58" s="38" t="s">
        <v>232</v>
      </c>
      <c r="B58" s="19">
        <v>61.599999999999994</v>
      </c>
      <c r="C58" s="140">
        <v>58.02</v>
      </c>
      <c r="D58" s="247">
        <f t="shared" si="16"/>
        <v>6.7454681896970178E-4</v>
      </c>
      <c r="E58" s="215">
        <f t="shared" si="17"/>
        <v>6.1369076183858892E-4</v>
      </c>
      <c r="F58" s="52">
        <f t="shared" si="22"/>
        <v>-5.8116883116882977E-2</v>
      </c>
      <c r="H58" s="19">
        <v>51.397000000000006</v>
      </c>
      <c r="I58" s="140">
        <v>39.872999999999998</v>
      </c>
      <c r="J58" s="247">
        <f t="shared" si="18"/>
        <v>5.6281952686015858E-4</v>
      </c>
      <c r="K58" s="215">
        <f t="shared" si="19"/>
        <v>4.2174580742485442E-4</v>
      </c>
      <c r="L58" s="52">
        <f t="shared" si="23"/>
        <v>-0.22421542113352932</v>
      </c>
      <c r="N58" s="27">
        <f t="shared" ref="N58:N59" si="30">(H58/B58)*10</f>
        <v>8.3436688311688325</v>
      </c>
      <c r="O58" s="152">
        <f t="shared" ref="O58:O59" si="31">(I58/C58)*10</f>
        <v>6.8722854188210958</v>
      </c>
      <c r="P58" s="52">
        <f t="shared" ref="P58:P59" si="32">(O58-N58)/N58</f>
        <v>-0.17634729303387467</v>
      </c>
    </row>
    <row r="59" spans="1:16" ht="20.100000000000001" customHeight="1" x14ac:dyDescent="0.25">
      <c r="A59" s="38" t="s">
        <v>194</v>
      </c>
      <c r="B59" s="19">
        <v>25.349999999999998</v>
      </c>
      <c r="C59" s="140">
        <v>59.84</v>
      </c>
      <c r="D59" s="247">
        <f t="shared" si="16"/>
        <v>2.7759353670262892E-4</v>
      </c>
      <c r="E59" s="215">
        <f t="shared" si="17"/>
        <v>6.3294131658774835E-4</v>
      </c>
      <c r="F59" s="52">
        <f t="shared" ref="F59:F60" si="33">(C59-B59)/B59</f>
        <v>1.3605522682445763</v>
      </c>
      <c r="H59" s="19">
        <v>17.564</v>
      </c>
      <c r="I59" s="140">
        <v>32.183999999999997</v>
      </c>
      <c r="J59" s="247">
        <f t="shared" si="18"/>
        <v>1.9233344688934811E-4</v>
      </c>
      <c r="K59" s="215">
        <f t="shared" si="19"/>
        <v>3.4041750222359776E-4</v>
      </c>
      <c r="L59" s="52">
        <f t="shared" ref="L59:L60" si="34">(I59-H59)/H59</f>
        <v>0.83238442268276003</v>
      </c>
      <c r="N59" s="27">
        <f t="shared" si="30"/>
        <v>6.9285996055226828</v>
      </c>
      <c r="O59" s="152">
        <f t="shared" si="31"/>
        <v>5.3783422459893035</v>
      </c>
      <c r="P59" s="52">
        <f t="shared" si="32"/>
        <v>-0.22374757494973332</v>
      </c>
    </row>
    <row r="60" spans="1:16" ht="20.100000000000001" customHeight="1" x14ac:dyDescent="0.25">
      <c r="A60" s="38" t="s">
        <v>199</v>
      </c>
      <c r="B60" s="19">
        <v>26.79</v>
      </c>
      <c r="C60" s="140">
        <v>25.57</v>
      </c>
      <c r="D60" s="247">
        <f t="shared" si="16"/>
        <v>2.9336216363958298E-4</v>
      </c>
      <c r="E60" s="215">
        <f t="shared" si="17"/>
        <v>2.7045971699780625E-4</v>
      </c>
      <c r="F60" s="52">
        <f t="shared" si="33"/>
        <v>-4.5539380365808096E-2</v>
      </c>
      <c r="H60" s="19">
        <v>24.759</v>
      </c>
      <c r="I60" s="140">
        <v>24.386000000000003</v>
      </c>
      <c r="J60" s="247">
        <f t="shared" si="18"/>
        <v>2.7112182939725404E-4</v>
      </c>
      <c r="K60" s="215">
        <f t="shared" si="19"/>
        <v>2.5793627918296847E-4</v>
      </c>
      <c r="L60" s="52">
        <f t="shared" si="34"/>
        <v>-1.5065228805686722E-2</v>
      </c>
      <c r="N60" s="27">
        <f t="shared" si="27"/>
        <v>9.2418812989921619</v>
      </c>
      <c r="O60" s="152">
        <f t="shared" si="28"/>
        <v>9.5369573719202201</v>
      </c>
      <c r="P60" s="52">
        <f t="shared" si="29"/>
        <v>3.1928139237217483E-2</v>
      </c>
    </row>
    <row r="61" spans="1:16" ht="20.100000000000001" customHeight="1" thickBot="1" x14ac:dyDescent="0.3">
      <c r="A61" s="8" t="s">
        <v>17</v>
      </c>
      <c r="B61" s="19">
        <f>B62-SUM(B39:B60)</f>
        <v>75.479999999995925</v>
      </c>
      <c r="C61" s="140">
        <f>C62-SUM(C39:C60)</f>
        <v>46.319999999977881</v>
      </c>
      <c r="D61" s="247">
        <f t="shared" si="16"/>
        <v>8.2653886194529783E-4</v>
      </c>
      <c r="E61" s="215">
        <f t="shared" si="17"/>
        <v>4.8993719559375839E-4</v>
      </c>
      <c r="F61" s="52">
        <f t="shared" ref="F61" si="35">(C61-B61)/B61</f>
        <v>-0.38632750397482274</v>
      </c>
      <c r="H61" s="19">
        <f>H62-SUM(H39:H60)</f>
        <v>49733.253000000033</v>
      </c>
      <c r="I61" s="140">
        <f>I62-SUM(I39:I60)</f>
        <v>51677.706999999988</v>
      </c>
      <c r="J61" s="247">
        <f t="shared" si="18"/>
        <v>0.544600772859828</v>
      </c>
      <c r="K61" s="215">
        <f t="shared" si="19"/>
        <v>0.54660688346951691</v>
      </c>
      <c r="L61" s="52">
        <f t="shared" ref="L61" si="36">(I61-H61)/H61</f>
        <v>3.909766368992499E-2</v>
      </c>
      <c r="N61" s="27">
        <f t="shared" si="20"/>
        <v>6588.9312400639528</v>
      </c>
      <c r="O61" s="152">
        <f t="shared" si="21"/>
        <v>11156.672495687535</v>
      </c>
      <c r="P61" s="52">
        <f t="shared" ref="P61" si="37">(O61-N61)/N61</f>
        <v>0.69324463850062079</v>
      </c>
    </row>
    <row r="62" spans="1:16" ht="26.25" customHeight="1" thickBot="1" x14ac:dyDescent="0.3">
      <c r="A62" s="12" t="s">
        <v>18</v>
      </c>
      <c r="B62" s="17">
        <v>91320.570000000022</v>
      </c>
      <c r="C62" s="145">
        <v>94542.729999999981</v>
      </c>
      <c r="D62" s="253">
        <f>SUM(D39:D61)</f>
        <v>0.99999999999999967</v>
      </c>
      <c r="E62" s="254">
        <f>SUM(E39:E61)</f>
        <v>1</v>
      </c>
      <c r="F62" s="57">
        <f t="shared" si="22"/>
        <v>3.5284054841093954E-2</v>
      </c>
      <c r="G62" s="1"/>
      <c r="H62" s="17">
        <v>91320.570000000022</v>
      </c>
      <c r="I62" s="145">
        <v>94542.729999999981</v>
      </c>
      <c r="J62" s="253">
        <f>SUM(J39:J61)</f>
        <v>1.0000000000000002</v>
      </c>
      <c r="K62" s="254">
        <f>SUM(K39:K61)</f>
        <v>1</v>
      </c>
      <c r="L62" s="57">
        <f t="shared" si="23"/>
        <v>3.5284054841093954E-2</v>
      </c>
      <c r="M62" s="1"/>
      <c r="N62" s="29">
        <f t="shared" si="20"/>
        <v>10</v>
      </c>
      <c r="O62" s="146">
        <f t="shared" si="21"/>
        <v>10</v>
      </c>
      <c r="P62" s="57">
        <f t="shared" si="8"/>
        <v>0</v>
      </c>
    </row>
    <row r="64" spans="1:16" ht="15.75" thickBot="1" x14ac:dyDescent="0.3"/>
    <row r="65" spans="1:16" x14ac:dyDescent="0.25">
      <c r="A65" s="375" t="s">
        <v>15</v>
      </c>
      <c r="B65" s="363" t="s">
        <v>1</v>
      </c>
      <c r="C65" s="361"/>
      <c r="D65" s="363" t="s">
        <v>104</v>
      </c>
      <c r="E65" s="361"/>
      <c r="F65" s="130" t="s">
        <v>0</v>
      </c>
      <c r="H65" s="373" t="s">
        <v>19</v>
      </c>
      <c r="I65" s="374"/>
      <c r="J65" s="363" t="s">
        <v>104</v>
      </c>
      <c r="K65" s="364"/>
      <c r="L65" s="130" t="s">
        <v>0</v>
      </c>
      <c r="N65" s="371" t="s">
        <v>22</v>
      </c>
      <c r="O65" s="361"/>
      <c r="P65" s="130" t="s">
        <v>0</v>
      </c>
    </row>
    <row r="66" spans="1:16" x14ac:dyDescent="0.25">
      <c r="A66" s="376"/>
      <c r="B66" s="366" t="str">
        <f>B5</f>
        <v>jan-mar</v>
      </c>
      <c r="C66" s="368"/>
      <c r="D66" s="366" t="str">
        <f>B5</f>
        <v>jan-mar</v>
      </c>
      <c r="E66" s="368"/>
      <c r="F66" s="131" t="str">
        <f>F37</f>
        <v>2025/2024</v>
      </c>
      <c r="H66" s="369" t="str">
        <f>B5</f>
        <v>jan-mar</v>
      </c>
      <c r="I66" s="368"/>
      <c r="J66" s="366" t="str">
        <f>B5</f>
        <v>jan-mar</v>
      </c>
      <c r="K66" s="367"/>
      <c r="L66" s="131" t="str">
        <f>L37</f>
        <v>2025/2024</v>
      </c>
      <c r="N66" s="369" t="str">
        <f>B5</f>
        <v>jan-mar</v>
      </c>
      <c r="O66" s="367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07" t="s">
        <v>165</v>
      </c>
      <c r="B68" s="310">
        <v>6869.03</v>
      </c>
      <c r="C68" s="311">
        <v>6493.4800000000005</v>
      </c>
      <c r="D68" s="247">
        <f>B68/$B$96</f>
        <v>0.28401509337849556</v>
      </c>
      <c r="E68" s="246">
        <f>C68/$C$96</f>
        <v>0.26182468598883835</v>
      </c>
      <c r="F68" s="61">
        <f t="shared" ref="F68:F94" si="38">(C68-B68)/B68</f>
        <v>-5.4672930530220321E-2</v>
      </c>
      <c r="H68" s="19">
        <v>7132.8879999999999</v>
      </c>
      <c r="I68" s="147">
        <v>7412.0839999999989</v>
      </c>
      <c r="J68" s="245">
        <f>H68/$H$96</f>
        <v>0.35627613517287859</v>
      </c>
      <c r="K68" s="246">
        <f>I68/$I$96</f>
        <v>0.34358974810641868</v>
      </c>
      <c r="L68" s="61">
        <f t="shared" ref="L68:L91" si="39">(I68-H68)/H68</f>
        <v>3.9142069803983888E-2</v>
      </c>
      <c r="N68" s="41">
        <f t="shared" ref="N68:N96" si="40">(H68/B68)*10</f>
        <v>10.384127016478308</v>
      </c>
      <c r="O68" s="149">
        <f t="shared" ref="O68:O96" si="41">(I68/C68)*10</f>
        <v>11.414655931796197</v>
      </c>
      <c r="P68" s="61">
        <f t="shared" si="8"/>
        <v>9.9240784871233681E-2</v>
      </c>
    </row>
    <row r="69" spans="1:16" ht="20.100000000000001" customHeight="1" x14ac:dyDescent="0.25">
      <c r="A69" s="308" t="s">
        <v>167</v>
      </c>
      <c r="B69" s="118">
        <v>6151.9800000000005</v>
      </c>
      <c r="C69" s="312">
        <v>7199.8999999999987</v>
      </c>
      <c r="D69" s="247">
        <f t="shared" ref="D69:D95" si="42">B69/$B$96</f>
        <v>0.25436709028241794</v>
      </c>
      <c r="E69" s="215">
        <f t="shared" ref="E69:E95" si="43">C69/$C$96</f>
        <v>0.29030836418238548</v>
      </c>
      <c r="F69" s="52">
        <f t="shared" si="38"/>
        <v>0.17033865519718824</v>
      </c>
      <c r="H69" s="19">
        <v>3396.1880000000006</v>
      </c>
      <c r="I69" s="140">
        <v>3987.8149999999996</v>
      </c>
      <c r="J69" s="214">
        <f t="shared" ref="J69:J96" si="44">H69/$H$96</f>
        <v>0.16963405775620033</v>
      </c>
      <c r="K69" s="215">
        <f t="shared" ref="K69:K96" si="45">I69/$I$96</f>
        <v>0.18485656009092694</v>
      </c>
      <c r="L69" s="52">
        <f t="shared" si="39"/>
        <v>0.17420325376569229</v>
      </c>
      <c r="N69" s="40">
        <f t="shared" si="40"/>
        <v>5.5204795854342841</v>
      </c>
      <c r="O69" s="143">
        <f t="shared" si="41"/>
        <v>5.5387088709565413</v>
      </c>
      <c r="P69" s="52">
        <f t="shared" si="8"/>
        <v>3.3021199046465023E-3</v>
      </c>
    </row>
    <row r="70" spans="1:16" ht="20.100000000000001" customHeight="1" x14ac:dyDescent="0.25">
      <c r="A70" s="308" t="s">
        <v>170</v>
      </c>
      <c r="B70" s="118">
        <v>1993.0800000000002</v>
      </c>
      <c r="C70" s="312">
        <v>2149.37</v>
      </c>
      <c r="D70" s="247">
        <f t="shared" si="42"/>
        <v>8.2408258853260502E-2</v>
      </c>
      <c r="E70" s="215">
        <f t="shared" si="43"/>
        <v>8.6665104893497685E-2</v>
      </c>
      <c r="F70" s="52">
        <f t="shared" si="38"/>
        <v>7.8416320468821993E-2</v>
      </c>
      <c r="H70" s="19">
        <v>1781.0149999999999</v>
      </c>
      <c r="I70" s="140">
        <v>1949.367</v>
      </c>
      <c r="J70" s="214">
        <f t="shared" si="44"/>
        <v>8.8958797738717371E-2</v>
      </c>
      <c r="K70" s="215">
        <f t="shared" si="45"/>
        <v>9.0363589578445841E-2</v>
      </c>
      <c r="L70" s="52">
        <f t="shared" si="39"/>
        <v>9.4525874290783685E-2</v>
      </c>
      <c r="N70" s="40">
        <f t="shared" si="40"/>
        <v>8.9359935376402344</v>
      </c>
      <c r="O70" s="143">
        <f t="shared" si="41"/>
        <v>9.0694808246137253</v>
      </c>
      <c r="P70" s="52">
        <f t="shared" si="8"/>
        <v>1.4938158405242248E-2</v>
      </c>
    </row>
    <row r="71" spans="1:16" ht="20.100000000000001" customHeight="1" x14ac:dyDescent="0.25">
      <c r="A71" s="308" t="s">
        <v>180</v>
      </c>
      <c r="B71" s="118">
        <v>437.04</v>
      </c>
      <c r="C71" s="312">
        <v>546.02</v>
      </c>
      <c r="D71" s="247">
        <f t="shared" si="42"/>
        <v>1.8070376226357682E-2</v>
      </c>
      <c r="E71" s="215">
        <f t="shared" si="43"/>
        <v>2.2016163142663948E-2</v>
      </c>
      <c r="F71" s="52">
        <f t="shared" si="38"/>
        <v>0.24935932637744818</v>
      </c>
      <c r="H71" s="19">
        <v>1311.8789999999999</v>
      </c>
      <c r="I71" s="140">
        <v>1734.999</v>
      </c>
      <c r="J71" s="214">
        <f t="shared" si="44"/>
        <v>6.5526218823912658E-2</v>
      </c>
      <c r="K71" s="215">
        <f t="shared" si="45"/>
        <v>8.0426485907996781E-2</v>
      </c>
      <c r="L71" s="52">
        <f t="shared" si="39"/>
        <v>0.32252974550244357</v>
      </c>
      <c r="N71" s="40">
        <f t="shared" si="40"/>
        <v>30.017366831411309</v>
      </c>
      <c r="O71" s="143">
        <f t="shared" si="41"/>
        <v>31.775374528405553</v>
      </c>
      <c r="P71" s="52">
        <f t="shared" si="8"/>
        <v>5.8566352833940079E-2</v>
      </c>
    </row>
    <row r="72" spans="1:16" ht="20.100000000000001" customHeight="1" x14ac:dyDescent="0.25">
      <c r="A72" s="308" t="s">
        <v>174</v>
      </c>
      <c r="B72" s="118">
        <v>1780.8000000000002</v>
      </c>
      <c r="C72" s="312">
        <v>1450.4499999999998</v>
      </c>
      <c r="D72" s="247">
        <f t="shared" si="42"/>
        <v>7.363107721009006E-2</v>
      </c>
      <c r="E72" s="215">
        <f t="shared" si="43"/>
        <v>5.8483835446095235E-2</v>
      </c>
      <c r="F72" s="52">
        <f t="shared" si="38"/>
        <v>-0.18550651392632544</v>
      </c>
      <c r="H72" s="19">
        <v>1118.4870000000001</v>
      </c>
      <c r="I72" s="140">
        <v>959.21900000000005</v>
      </c>
      <c r="J72" s="214">
        <f t="shared" si="44"/>
        <v>5.586660348530742E-2</v>
      </c>
      <c r="K72" s="215">
        <f t="shared" si="45"/>
        <v>4.4464932479028961E-2</v>
      </c>
      <c r="L72" s="52">
        <f t="shared" si="39"/>
        <v>-0.14239593307745196</v>
      </c>
      <c r="N72" s="40">
        <f t="shared" si="40"/>
        <v>6.2808119946091647</v>
      </c>
      <c r="O72" s="143">
        <f t="shared" si="41"/>
        <v>6.6132510600158581</v>
      </c>
      <c r="P72" s="52">
        <f t="shared" ref="P72:P76" si="46">(O72-N72)/N72</f>
        <v>5.2929313230841255E-2</v>
      </c>
    </row>
    <row r="73" spans="1:16" ht="20.100000000000001" customHeight="1" x14ac:dyDescent="0.25">
      <c r="A73" s="308" t="s">
        <v>201</v>
      </c>
      <c r="B73" s="118">
        <v>1212.7199999999998</v>
      </c>
      <c r="C73" s="312">
        <v>841.01</v>
      </c>
      <c r="D73" s="247">
        <f t="shared" si="42"/>
        <v>5.0142565113555929E-2</v>
      </c>
      <c r="E73" s="215">
        <f t="shared" si="43"/>
        <v>3.3910503946030929E-2</v>
      </c>
      <c r="F73" s="52">
        <f t="shared" si="38"/>
        <v>-0.30650933438881184</v>
      </c>
      <c r="H73" s="19">
        <v>1148.002</v>
      </c>
      <c r="I73" s="140">
        <v>926.85199999999986</v>
      </c>
      <c r="J73" s="214">
        <f t="shared" si="44"/>
        <v>5.7340829651430801E-2</v>
      </c>
      <c r="K73" s="215">
        <f t="shared" si="45"/>
        <v>4.2964548865329959E-2</v>
      </c>
      <c r="L73" s="52">
        <f t="shared" si="39"/>
        <v>-0.19263903721422096</v>
      </c>
      <c r="N73" s="40">
        <f t="shared" si="40"/>
        <v>9.4663401279767818</v>
      </c>
      <c r="O73" s="143">
        <f t="shared" si="41"/>
        <v>11.020701299627827</v>
      </c>
      <c r="P73" s="52">
        <f t="shared" si="46"/>
        <v>0.16419874530572728</v>
      </c>
    </row>
    <row r="74" spans="1:16" ht="20.100000000000001" customHeight="1" x14ac:dyDescent="0.25">
      <c r="A74" s="308" t="s">
        <v>166</v>
      </c>
      <c r="B74" s="118">
        <v>1489.6799999999998</v>
      </c>
      <c r="C74" s="312">
        <v>1225.03</v>
      </c>
      <c r="D74" s="247">
        <f t="shared" si="42"/>
        <v>6.1594083051621146E-2</v>
      </c>
      <c r="E74" s="215">
        <f t="shared" si="43"/>
        <v>4.9394638171967355E-2</v>
      </c>
      <c r="F74" s="52">
        <f t="shared" si="38"/>
        <v>-0.17765560388808327</v>
      </c>
      <c r="H74" s="19">
        <v>776.39300000000003</v>
      </c>
      <c r="I74" s="140">
        <v>718.71799999999996</v>
      </c>
      <c r="J74" s="214">
        <f t="shared" si="44"/>
        <v>3.8779565502118737E-2</v>
      </c>
      <c r="K74" s="215">
        <f t="shared" si="45"/>
        <v>3.3316424446828856E-2</v>
      </c>
      <c r="L74" s="52">
        <f t="shared" si="39"/>
        <v>-7.4285832046399269E-2</v>
      </c>
      <c r="N74" s="40">
        <f t="shared" si="40"/>
        <v>5.2118105901938687</v>
      </c>
      <c r="O74" s="143">
        <f t="shared" si="41"/>
        <v>5.8669420340726353</v>
      </c>
      <c r="P74" s="52">
        <f t="shared" si="46"/>
        <v>0.125701314838918</v>
      </c>
    </row>
    <row r="75" spans="1:16" ht="20.100000000000001" customHeight="1" x14ac:dyDescent="0.25">
      <c r="A75" s="308" t="s">
        <v>202</v>
      </c>
      <c r="B75" s="118">
        <v>211.99</v>
      </c>
      <c r="C75" s="312">
        <v>451.32</v>
      </c>
      <c r="D75" s="247">
        <f t="shared" si="42"/>
        <v>8.7651909578655603E-3</v>
      </c>
      <c r="E75" s="215">
        <f t="shared" si="43"/>
        <v>1.8197748708009033E-2</v>
      </c>
      <c r="F75" s="52">
        <f t="shared" si="38"/>
        <v>1.1289683475635641</v>
      </c>
      <c r="H75" s="19">
        <v>355.30399999999997</v>
      </c>
      <c r="I75" s="140">
        <v>705.94499999999994</v>
      </c>
      <c r="J75" s="214">
        <f t="shared" si="44"/>
        <v>1.7746855962334534E-2</v>
      </c>
      <c r="K75" s="215">
        <f t="shared" si="45"/>
        <v>3.2724327561180599E-2</v>
      </c>
      <c r="L75" s="52">
        <f t="shared" si="39"/>
        <v>0.98687602728930712</v>
      </c>
      <c r="N75" s="40">
        <f t="shared" si="40"/>
        <v>16.76041322703901</v>
      </c>
      <c r="O75" s="143">
        <f t="shared" si="41"/>
        <v>15.64178409997341</v>
      </c>
      <c r="P75" s="52">
        <f t="shared" si="46"/>
        <v>-6.674233575941628E-2</v>
      </c>
    </row>
    <row r="76" spans="1:16" ht="20.100000000000001" customHeight="1" x14ac:dyDescent="0.25">
      <c r="A76" s="308" t="s">
        <v>176</v>
      </c>
      <c r="B76" s="118">
        <v>450.55</v>
      </c>
      <c r="C76" s="312">
        <v>693.54</v>
      </c>
      <c r="D76" s="247">
        <f t="shared" si="42"/>
        <v>1.8628976772802154E-2</v>
      </c>
      <c r="E76" s="215">
        <f t="shared" si="43"/>
        <v>2.796434157350125E-2</v>
      </c>
      <c r="F76" s="52">
        <f t="shared" si="38"/>
        <v>0.5393186105870601</v>
      </c>
      <c r="H76" s="19">
        <v>239.14499999999998</v>
      </c>
      <c r="I76" s="140">
        <v>397.05</v>
      </c>
      <c r="J76" s="214">
        <f t="shared" si="44"/>
        <v>1.1944903150858116E-2</v>
      </c>
      <c r="K76" s="215">
        <f t="shared" si="45"/>
        <v>1.8405391720554377E-2</v>
      </c>
      <c r="L76" s="52">
        <f t="shared" si="39"/>
        <v>0.66028978234962066</v>
      </c>
      <c r="N76" s="40">
        <f t="shared" si="40"/>
        <v>5.3078459660415049</v>
      </c>
      <c r="O76" s="143">
        <f t="shared" si="41"/>
        <v>5.7249762090146206</v>
      </c>
      <c r="P76" s="52">
        <f t="shared" si="46"/>
        <v>7.8587480805175622E-2</v>
      </c>
    </row>
    <row r="77" spans="1:16" ht="20.100000000000001" customHeight="1" x14ac:dyDescent="0.25">
      <c r="A77" s="308" t="s">
        <v>183</v>
      </c>
      <c r="B77" s="118">
        <v>384.29</v>
      </c>
      <c r="C77" s="312">
        <v>358.2</v>
      </c>
      <c r="D77" s="247">
        <f t="shared" si="42"/>
        <v>1.5889311916591143E-2</v>
      </c>
      <c r="E77" s="215">
        <f t="shared" si="43"/>
        <v>1.444304171587529E-2</v>
      </c>
      <c r="F77" s="52">
        <f t="shared" si="38"/>
        <v>-6.7891436154987203E-2</v>
      </c>
      <c r="H77" s="19">
        <v>285.50700000000001</v>
      </c>
      <c r="I77" s="140">
        <v>299.31400000000002</v>
      </c>
      <c r="J77" s="214">
        <f t="shared" si="44"/>
        <v>1.4260609520968652E-2</v>
      </c>
      <c r="K77" s="215">
        <f t="shared" si="45"/>
        <v>1.3874805232202525E-2</v>
      </c>
      <c r="L77" s="52">
        <f t="shared" si="39"/>
        <v>4.8359584878829645E-2</v>
      </c>
      <c r="N77" s="40">
        <f t="shared" ref="N77:N78" si="47">(H77/B77)*10</f>
        <v>7.4294673293606381</v>
      </c>
      <c r="O77" s="143">
        <f t="shared" ref="O77:O78" si="48">(I77/C77)*10</f>
        <v>8.3560580681183705</v>
      </c>
      <c r="P77" s="52">
        <f t="shared" ref="P77:P78" si="49">(O77-N77)/N77</f>
        <v>0.12471832739554863</v>
      </c>
    </row>
    <row r="78" spans="1:16" ht="20.100000000000001" customHeight="1" x14ac:dyDescent="0.25">
      <c r="A78" s="308" t="s">
        <v>181</v>
      </c>
      <c r="B78" s="118">
        <v>354.12</v>
      </c>
      <c r="C78" s="312">
        <v>274.93</v>
      </c>
      <c r="D78" s="247">
        <f t="shared" si="42"/>
        <v>1.4641867172976802E-2</v>
      </c>
      <c r="E78" s="215">
        <f t="shared" si="43"/>
        <v>1.1085498210345041E-2</v>
      </c>
      <c r="F78" s="52">
        <f t="shared" si="38"/>
        <v>-0.22362475996837231</v>
      </c>
      <c r="H78" s="19">
        <v>304.36700000000002</v>
      </c>
      <c r="I78" s="140">
        <v>230.09899999999999</v>
      </c>
      <c r="J78" s="214">
        <f t="shared" si="44"/>
        <v>1.5202635795509973E-2</v>
      </c>
      <c r="K78" s="215">
        <f t="shared" si="45"/>
        <v>1.0666319681420075E-2</v>
      </c>
      <c r="L78" s="52">
        <f t="shared" si="39"/>
        <v>-0.24400805606389664</v>
      </c>
      <c r="N78" s="40">
        <f t="shared" si="47"/>
        <v>8.5950242855529204</v>
      </c>
      <c r="O78" s="143">
        <f t="shared" si="48"/>
        <v>8.3693667478994644</v>
      </c>
      <c r="P78" s="52">
        <f t="shared" si="49"/>
        <v>-2.6254438632914153E-2</v>
      </c>
    </row>
    <row r="79" spans="1:16" ht="20.100000000000001" customHeight="1" x14ac:dyDescent="0.25">
      <c r="A79" s="308" t="s">
        <v>188</v>
      </c>
      <c r="B79" s="118">
        <v>167.15</v>
      </c>
      <c r="C79" s="312">
        <v>245.7</v>
      </c>
      <c r="D79" s="247">
        <f t="shared" si="42"/>
        <v>6.9111829265872376E-3</v>
      </c>
      <c r="E79" s="215">
        <f t="shared" si="43"/>
        <v>9.9069105237034015E-3</v>
      </c>
      <c r="F79" s="52">
        <f t="shared" si="38"/>
        <v>0.46993718217170194</v>
      </c>
      <c r="H79" s="19">
        <v>168.12299999999999</v>
      </c>
      <c r="I79" s="140">
        <v>212.97899999999998</v>
      </c>
      <c r="J79" s="214">
        <f t="shared" si="44"/>
        <v>8.3974699551808279E-3</v>
      </c>
      <c r="K79" s="215">
        <f t="shared" si="45"/>
        <v>9.8727160892883772E-3</v>
      </c>
      <c r="L79" s="52">
        <f t="shared" ref="L79:L80" si="50">(I79-H79)/H79</f>
        <v>0.26680466087328919</v>
      </c>
      <c r="N79" s="40">
        <f t="shared" ref="N79:N80" si="51">(H79/B79)*10</f>
        <v>10.058211187556086</v>
      </c>
      <c r="O79" s="143">
        <f t="shared" ref="O79:O80" si="52">(I79/C79)*10</f>
        <v>8.6682539682539677</v>
      </c>
      <c r="P79" s="52">
        <f t="shared" ref="P79:P80" si="53">(O79-N79)/N79</f>
        <v>-0.13819129399686489</v>
      </c>
    </row>
    <row r="80" spans="1:16" ht="20.100000000000001" customHeight="1" x14ac:dyDescent="0.25">
      <c r="A80" s="308" t="s">
        <v>233</v>
      </c>
      <c r="B80" s="118">
        <v>56.25</v>
      </c>
      <c r="C80" s="312">
        <v>230</v>
      </c>
      <c r="D80" s="247">
        <f t="shared" si="42"/>
        <v>2.3257794772391987E-3</v>
      </c>
      <c r="E80" s="215">
        <f t="shared" si="43"/>
        <v>9.2738682151069698E-3</v>
      </c>
      <c r="F80" s="52">
        <f t="shared" si="38"/>
        <v>3.088888888888889</v>
      </c>
      <c r="H80" s="19">
        <v>59.015999999999998</v>
      </c>
      <c r="I80" s="140">
        <v>189.99299999999999</v>
      </c>
      <c r="J80" s="214">
        <f t="shared" si="44"/>
        <v>2.9477530550546427E-3</v>
      </c>
      <c r="K80" s="215">
        <f t="shared" si="45"/>
        <v>8.8071920140115525E-3</v>
      </c>
      <c r="L80" s="52">
        <f t="shared" si="50"/>
        <v>2.219347295648638</v>
      </c>
      <c r="N80" s="40">
        <f t="shared" si="51"/>
        <v>10.491733333333332</v>
      </c>
      <c r="O80" s="143">
        <f t="shared" si="52"/>
        <v>8.2605652173913047</v>
      </c>
      <c r="P80" s="52">
        <f t="shared" si="53"/>
        <v>-0.21265962878158309</v>
      </c>
    </row>
    <row r="81" spans="1:16" ht="20.100000000000001" customHeight="1" x14ac:dyDescent="0.25">
      <c r="A81" s="308" t="s">
        <v>187</v>
      </c>
      <c r="B81" s="118">
        <v>448.76000000000005</v>
      </c>
      <c r="C81" s="312">
        <v>341.51</v>
      </c>
      <c r="D81" s="247">
        <f t="shared" si="42"/>
        <v>1.8554965301437566E-2</v>
      </c>
      <c r="E81" s="215">
        <f t="shared" si="43"/>
        <v>1.3770081452787745E-2</v>
      </c>
      <c r="F81" s="52">
        <f t="shared" si="38"/>
        <v>-0.23899188876013916</v>
      </c>
      <c r="H81" s="19">
        <v>228.59800000000001</v>
      </c>
      <c r="I81" s="140">
        <v>175.86500000000001</v>
      </c>
      <c r="J81" s="214">
        <f t="shared" si="44"/>
        <v>1.1418097683329628E-2</v>
      </c>
      <c r="K81" s="215">
        <f t="shared" si="45"/>
        <v>8.152283629102872E-3</v>
      </c>
      <c r="L81" s="52">
        <f t="shared" si="39"/>
        <v>-0.23068005844320599</v>
      </c>
      <c r="N81" s="40">
        <f t="shared" ref="N81" si="54">(H81/B81)*10</f>
        <v>5.0939923344326585</v>
      </c>
      <c r="O81" s="143">
        <f t="shared" ref="O81" si="55">(I81/C81)*10</f>
        <v>5.1496295862493042</v>
      </c>
      <c r="P81" s="52">
        <f t="shared" ref="P81" si="56">(O81-N81)/N81</f>
        <v>1.0922131044557661E-2</v>
      </c>
    </row>
    <row r="82" spans="1:16" ht="20.100000000000001" customHeight="1" x14ac:dyDescent="0.25">
      <c r="A82" s="308" t="s">
        <v>204</v>
      </c>
      <c r="B82" s="118">
        <v>160.33999999999997</v>
      </c>
      <c r="C82" s="312">
        <v>215.12</v>
      </c>
      <c r="D82" s="247">
        <f t="shared" si="42"/>
        <v>6.6296085578761441E-3</v>
      </c>
      <c r="E82" s="215">
        <f t="shared" si="43"/>
        <v>8.6738892627557015E-3</v>
      </c>
      <c r="F82" s="52">
        <f t="shared" si="38"/>
        <v>0.34164899588374725</v>
      </c>
      <c r="H82" s="19">
        <v>168.59700000000001</v>
      </c>
      <c r="I82" s="140">
        <v>173.363</v>
      </c>
      <c r="J82" s="214">
        <f t="shared" si="44"/>
        <v>8.421145482971527E-3</v>
      </c>
      <c r="K82" s="215">
        <f t="shared" si="45"/>
        <v>8.0363025433836249E-3</v>
      </c>
      <c r="L82" s="52">
        <f t="shared" si="39"/>
        <v>2.8268593154089285E-2</v>
      </c>
      <c r="N82" s="40">
        <f t="shared" ref="N82" si="57">(H82/B82)*10</f>
        <v>10.514968192590748</v>
      </c>
      <c r="O82" s="143">
        <f t="shared" ref="O82" si="58">(I82/C82)*10</f>
        <v>8.0588973596132387</v>
      </c>
      <c r="P82" s="52">
        <f t="shared" ref="P82" si="59">(O82-N82)/N82</f>
        <v>-0.2335785318597684</v>
      </c>
    </row>
    <row r="83" spans="1:16" ht="20.100000000000001" customHeight="1" x14ac:dyDescent="0.25">
      <c r="A83" s="308" t="s">
        <v>206</v>
      </c>
      <c r="B83" s="118">
        <v>127.65999999999998</v>
      </c>
      <c r="C83" s="312">
        <v>184.3</v>
      </c>
      <c r="D83" s="247">
        <f t="shared" si="42"/>
        <v>5.2783823655885532E-3</v>
      </c>
      <c r="E83" s="215">
        <f t="shared" si="43"/>
        <v>7.4311909219313688E-3</v>
      </c>
      <c r="F83" s="52">
        <f t="shared" si="38"/>
        <v>0.44367852107159672</v>
      </c>
      <c r="H83" s="19">
        <v>80.74199999999999</v>
      </c>
      <c r="I83" s="140">
        <v>133.40600000000001</v>
      </c>
      <c r="J83" s="214">
        <f t="shared" si="44"/>
        <v>4.0329313604992199E-3</v>
      </c>
      <c r="K83" s="215">
        <f t="shared" si="45"/>
        <v>6.1840818231262487E-3</v>
      </c>
      <c r="L83" s="52">
        <f t="shared" si="39"/>
        <v>0.65225037774640238</v>
      </c>
      <c r="N83" s="40">
        <f t="shared" ref="N83" si="60">(H83/B83)*10</f>
        <v>6.3247689174369413</v>
      </c>
      <c r="O83" s="143">
        <f t="shared" ref="O83" si="61">(I83/C83)*10</f>
        <v>7.2385241454150844</v>
      </c>
      <c r="P83" s="52">
        <f t="shared" ref="P83" si="62">(O83-N83)/N83</f>
        <v>0.14447250799297734</v>
      </c>
    </row>
    <row r="84" spans="1:16" ht="20.100000000000001" customHeight="1" x14ac:dyDescent="0.25">
      <c r="A84" s="308" t="s">
        <v>169</v>
      </c>
      <c r="B84" s="118">
        <v>14.41</v>
      </c>
      <c r="C84" s="312">
        <v>221.03</v>
      </c>
      <c r="D84" s="247">
        <f t="shared" si="42"/>
        <v>5.9581301808029968E-4</v>
      </c>
      <c r="E84" s="215">
        <f t="shared" si="43"/>
        <v>8.9121873547177988E-3</v>
      </c>
      <c r="F84" s="52">
        <f t="shared" si="38"/>
        <v>14.338653712699514</v>
      </c>
      <c r="H84" s="19">
        <v>10.054</v>
      </c>
      <c r="I84" s="140">
        <v>114.64099999999999</v>
      </c>
      <c r="J84" s="214">
        <f t="shared" si="44"/>
        <v>5.0218092069132751E-4</v>
      </c>
      <c r="K84" s="215">
        <f t="shared" si="45"/>
        <v>5.314223680231895E-3</v>
      </c>
      <c r="L84" s="52">
        <f t="shared" si="39"/>
        <v>10.402526357668588</v>
      </c>
      <c r="N84" s="40">
        <f t="shared" ref="N84:N90" si="63">(H84/B84)*10</f>
        <v>6.9770992366412212</v>
      </c>
      <c r="O84" s="143">
        <f t="shared" ref="O84:O90" si="64">(I84/C84)*10</f>
        <v>5.1866714925575703</v>
      </c>
      <c r="P84" s="52">
        <f t="shared" ref="P84:P90" si="65">(O84-N84)/N84</f>
        <v>-0.25661491736866332</v>
      </c>
    </row>
    <row r="85" spans="1:16" ht="20.100000000000001" customHeight="1" x14ac:dyDescent="0.25">
      <c r="A85" s="308" t="s">
        <v>221</v>
      </c>
      <c r="B85" s="118">
        <v>72.5</v>
      </c>
      <c r="C85" s="312">
        <v>99.94</v>
      </c>
      <c r="D85" s="247">
        <f t="shared" si="42"/>
        <v>2.9976713262194121E-3</v>
      </c>
      <c r="E85" s="215">
        <f t="shared" si="43"/>
        <v>4.0296973452947421E-3</v>
      </c>
      <c r="F85" s="52">
        <f t="shared" si="38"/>
        <v>0.37848275862068964</v>
      </c>
      <c r="H85" s="19">
        <v>58.71</v>
      </c>
      <c r="I85" s="140">
        <v>105.96100000000001</v>
      </c>
      <c r="J85" s="214">
        <f t="shared" si="44"/>
        <v>2.9324688535695082E-3</v>
      </c>
      <c r="K85" s="215">
        <f t="shared" si="45"/>
        <v>4.9118592421651232E-3</v>
      </c>
      <c r="L85" s="52">
        <f t="shared" si="39"/>
        <v>0.80482030318514752</v>
      </c>
      <c r="N85" s="40">
        <f t="shared" si="63"/>
        <v>8.0979310344827589</v>
      </c>
      <c r="O85" s="143">
        <f t="shared" si="64"/>
        <v>10.602461476886134</v>
      </c>
      <c r="P85" s="52">
        <f t="shared" si="65"/>
        <v>0.30928028798202128</v>
      </c>
    </row>
    <row r="86" spans="1:16" ht="20.100000000000001" customHeight="1" x14ac:dyDescent="0.25">
      <c r="A86" s="308" t="s">
        <v>200</v>
      </c>
      <c r="B86" s="118">
        <v>59.62</v>
      </c>
      <c r="C86" s="312">
        <v>158.41</v>
      </c>
      <c r="D86" s="247">
        <f t="shared" si="42"/>
        <v>2.4651195099200185E-3</v>
      </c>
      <c r="E86" s="215">
        <f t="shared" si="43"/>
        <v>6.3872759302395438E-3</v>
      </c>
      <c r="F86" s="52">
        <f t="shared" si="38"/>
        <v>1.6569942972156995</v>
      </c>
      <c r="H86" s="19">
        <v>70.406000000000006</v>
      </c>
      <c r="I86" s="140">
        <v>98.638000000000005</v>
      </c>
      <c r="J86" s="214">
        <f t="shared" si="44"/>
        <v>3.5166649992235529E-3</v>
      </c>
      <c r="K86" s="215">
        <f t="shared" si="45"/>
        <v>4.5723990140587902E-3</v>
      </c>
      <c r="L86" s="52">
        <f t="shared" si="39"/>
        <v>0.40098855211203588</v>
      </c>
      <c r="N86" s="40">
        <f t="shared" si="63"/>
        <v>11.809124454880916</v>
      </c>
      <c r="O86" s="143">
        <f t="shared" si="64"/>
        <v>6.2267533615302071</v>
      </c>
      <c r="P86" s="52">
        <f t="shared" si="65"/>
        <v>-0.47271676360760329</v>
      </c>
    </row>
    <row r="87" spans="1:16" ht="20.100000000000001" customHeight="1" x14ac:dyDescent="0.25">
      <c r="A87" s="308" t="s">
        <v>210</v>
      </c>
      <c r="B87" s="118">
        <v>59.6</v>
      </c>
      <c r="C87" s="312">
        <v>67.989999999999995</v>
      </c>
      <c r="D87" s="247">
        <f t="shared" si="42"/>
        <v>2.464292566105889E-3</v>
      </c>
      <c r="E87" s="215">
        <f t="shared" si="43"/>
        <v>2.7414360867179257E-3</v>
      </c>
      <c r="F87" s="52">
        <f t="shared" si="38"/>
        <v>0.1407718120805368</v>
      </c>
      <c r="H87" s="19">
        <v>55.414000000000001</v>
      </c>
      <c r="I87" s="140">
        <v>96.859000000000009</v>
      </c>
      <c r="J87" s="214">
        <f t="shared" si="44"/>
        <v>2.7678390231936759E-3</v>
      </c>
      <c r="K87" s="215">
        <f t="shared" si="45"/>
        <v>4.4899328463951045E-3</v>
      </c>
      <c r="L87" s="52">
        <f t="shared" si="39"/>
        <v>0.74791568917602058</v>
      </c>
      <c r="N87" s="40">
        <f t="shared" si="63"/>
        <v>9.2976510067114084</v>
      </c>
      <c r="O87" s="143">
        <f t="shared" si="64"/>
        <v>14.246065597882044</v>
      </c>
      <c r="P87" s="52">
        <f t="shared" si="65"/>
        <v>0.5322220190453133</v>
      </c>
    </row>
    <row r="88" spans="1:16" ht="20.100000000000001" customHeight="1" x14ac:dyDescent="0.25">
      <c r="A88" s="308" t="s">
        <v>234</v>
      </c>
      <c r="B88" s="118"/>
      <c r="C88" s="312">
        <v>132.57999999999998</v>
      </c>
      <c r="D88" s="247">
        <f t="shared" si="42"/>
        <v>0</v>
      </c>
      <c r="E88" s="215">
        <f t="shared" si="43"/>
        <v>5.3457802085168779E-3</v>
      </c>
      <c r="F88" s="52"/>
      <c r="H88" s="19"/>
      <c r="I88" s="140">
        <v>86.64800000000001</v>
      </c>
      <c r="J88" s="214">
        <f t="shared" si="44"/>
        <v>0</v>
      </c>
      <c r="K88" s="215">
        <f t="shared" si="45"/>
        <v>4.0165983674665551E-3</v>
      </c>
      <c r="L88" s="52"/>
      <c r="N88" s="40"/>
      <c r="O88" s="143">
        <f t="shared" si="64"/>
        <v>6.5355257203198081</v>
      </c>
      <c r="P88" s="52"/>
    </row>
    <row r="89" spans="1:16" ht="20.100000000000001" customHeight="1" x14ac:dyDescent="0.25">
      <c r="A89" s="308" t="s">
        <v>214</v>
      </c>
      <c r="B89" s="118">
        <v>16.190000000000001</v>
      </c>
      <c r="C89" s="312">
        <v>111.52999999999999</v>
      </c>
      <c r="D89" s="247">
        <f t="shared" si="42"/>
        <v>6.6941101753782456E-4</v>
      </c>
      <c r="E89" s="215">
        <f t="shared" si="43"/>
        <v>4.4970196610038277E-3</v>
      </c>
      <c r="F89" s="52">
        <f t="shared" si="38"/>
        <v>5.8888202594193935</v>
      </c>
      <c r="H89" s="19">
        <v>18.012</v>
      </c>
      <c r="I89" s="140">
        <v>83.12</v>
      </c>
      <c r="J89" s="214">
        <f t="shared" si="44"/>
        <v>8.9967005604656754E-4</v>
      </c>
      <c r="K89" s="215">
        <f t="shared" si="45"/>
        <v>3.8530566926394151E-3</v>
      </c>
      <c r="L89" s="52">
        <f t="shared" si="39"/>
        <v>3.6147013102376193</v>
      </c>
      <c r="N89" s="40">
        <f t="shared" si="63"/>
        <v>11.125386040765903</v>
      </c>
      <c r="O89" s="143">
        <f t="shared" si="64"/>
        <v>7.4527033085268544</v>
      </c>
      <c r="P89" s="52">
        <f t="shared" si="65"/>
        <v>-0.33011732975211089</v>
      </c>
    </row>
    <row r="90" spans="1:16" ht="20.100000000000001" customHeight="1" x14ac:dyDescent="0.25">
      <c r="A90" s="308" t="s">
        <v>212</v>
      </c>
      <c r="B90" s="118">
        <v>237.43</v>
      </c>
      <c r="C90" s="312">
        <v>77.28</v>
      </c>
      <c r="D90" s="247">
        <f t="shared" si="42"/>
        <v>9.8170634894382755E-3</v>
      </c>
      <c r="E90" s="215">
        <f t="shared" si="43"/>
        <v>3.116019720275942E-3</v>
      </c>
      <c r="F90" s="52">
        <f t="shared" si="38"/>
        <v>-0.67451459377500733</v>
      </c>
      <c r="H90" s="19">
        <v>265.18799999999999</v>
      </c>
      <c r="I90" s="140">
        <v>81.587000000000003</v>
      </c>
      <c r="J90" s="214">
        <f t="shared" si="44"/>
        <v>1.3245708573333174E-2</v>
      </c>
      <c r="K90" s="215">
        <f t="shared" si="45"/>
        <v>3.7819939410776221E-3</v>
      </c>
      <c r="L90" s="52">
        <f t="shared" si="39"/>
        <v>-0.69234279077484651</v>
      </c>
      <c r="N90" s="40">
        <f t="shared" si="63"/>
        <v>11.169102472307626</v>
      </c>
      <c r="O90" s="143">
        <f t="shared" si="64"/>
        <v>10.557324016563147</v>
      </c>
      <c r="P90" s="52">
        <f t="shared" si="65"/>
        <v>-5.4774182371529562E-2</v>
      </c>
    </row>
    <row r="91" spans="1:16" ht="20.100000000000001" customHeight="1" x14ac:dyDescent="0.25">
      <c r="A91" s="308" t="s">
        <v>235</v>
      </c>
      <c r="B91" s="118">
        <v>87.17</v>
      </c>
      <c r="C91" s="312">
        <v>169.2</v>
      </c>
      <c r="D91" s="247">
        <f t="shared" si="42"/>
        <v>3.6042346138833951E-3</v>
      </c>
      <c r="E91" s="215">
        <f t="shared" si="43"/>
        <v>6.8223413130265188E-3</v>
      </c>
      <c r="F91" s="52">
        <f t="shared" si="38"/>
        <v>0.94103475966502215</v>
      </c>
      <c r="H91" s="19">
        <v>42.579000000000001</v>
      </c>
      <c r="I91" s="140">
        <v>73.376000000000005</v>
      </c>
      <c r="J91" s="214">
        <f t="shared" si="44"/>
        <v>2.1267516831227403E-3</v>
      </c>
      <c r="K91" s="215">
        <f t="shared" si="45"/>
        <v>3.4013701621644576E-3</v>
      </c>
      <c r="L91" s="52">
        <f t="shared" si="39"/>
        <v>0.7232908241151742</v>
      </c>
      <c r="N91" s="40">
        <f t="shared" ref="N91:N94" si="66">(H91/B91)*10</f>
        <v>4.8845933233910745</v>
      </c>
      <c r="O91" s="143">
        <f t="shared" ref="O91:O94" si="67">(I91/C91)*10</f>
        <v>4.3366430260047286</v>
      </c>
      <c r="P91" s="52">
        <f t="shared" ref="P91:P94" si="68">(O91-N91)/N91</f>
        <v>-0.11217930769432767</v>
      </c>
    </row>
    <row r="92" spans="1:16" ht="20.100000000000001" customHeight="1" x14ac:dyDescent="0.25">
      <c r="A92" s="308" t="s">
        <v>215</v>
      </c>
      <c r="B92" s="118">
        <v>97.63</v>
      </c>
      <c r="C92" s="312">
        <v>133.34</v>
      </c>
      <c r="D92" s="247">
        <f t="shared" si="42"/>
        <v>4.0367262286731195E-3</v>
      </c>
      <c r="E92" s="215">
        <f t="shared" si="43"/>
        <v>5.3764242947928849E-3</v>
      </c>
      <c r="F92" s="52">
        <f t="shared" si="38"/>
        <v>0.36576871863156829</v>
      </c>
      <c r="H92" s="19">
        <v>51.773000000000003</v>
      </c>
      <c r="I92" s="140">
        <v>71.757999999999996</v>
      </c>
      <c r="J92" s="214">
        <f t="shared" si="44"/>
        <v>2.5859770048689175E-3</v>
      </c>
      <c r="K92" s="215">
        <f t="shared" si="45"/>
        <v>3.3263672058520106E-3</v>
      </c>
      <c r="L92" s="52">
        <f t="shared" ref="L92:L94" si="69">(I92-H92)/H92</f>
        <v>0.38601201398412283</v>
      </c>
      <c r="N92" s="40">
        <f t="shared" si="66"/>
        <v>5.3029806411963545</v>
      </c>
      <c r="O92" s="143">
        <f t="shared" si="67"/>
        <v>5.3815809209539527</v>
      </c>
      <c r="P92" s="52">
        <f t="shared" si="68"/>
        <v>1.4821905844232151E-2</v>
      </c>
    </row>
    <row r="93" spans="1:16" ht="20.100000000000001" customHeight="1" x14ac:dyDescent="0.25">
      <c r="A93" s="308" t="s">
        <v>236</v>
      </c>
      <c r="B93" s="118">
        <v>80.28</v>
      </c>
      <c r="C93" s="312">
        <v>76.5</v>
      </c>
      <c r="D93" s="247">
        <f t="shared" si="42"/>
        <v>3.3193524699157849E-3</v>
      </c>
      <c r="E93" s="215">
        <f t="shared" si="43"/>
        <v>3.0845692106768836E-3</v>
      </c>
      <c r="F93" s="52">
        <f t="shared" si="38"/>
        <v>-4.7085201793721984E-2</v>
      </c>
      <c r="H93" s="19">
        <v>55.581000000000003</v>
      </c>
      <c r="I93" s="140">
        <v>54.920999999999999</v>
      </c>
      <c r="J93" s="214">
        <f t="shared" si="44"/>
        <v>2.7761804011283741E-3</v>
      </c>
      <c r="K93" s="215">
        <f t="shared" si="45"/>
        <v>2.5458821777724892E-3</v>
      </c>
      <c r="L93" s="52">
        <f t="shared" si="69"/>
        <v>-1.1874561450855574E-2</v>
      </c>
      <c r="N93" s="40">
        <f t="shared" si="66"/>
        <v>6.92339312406577</v>
      </c>
      <c r="O93" s="143">
        <f t="shared" si="67"/>
        <v>7.1792156862745093</v>
      </c>
      <c r="P93" s="52">
        <f t="shared" si="68"/>
        <v>3.6950460218631534E-2</v>
      </c>
    </row>
    <row r="94" spans="1:16" ht="20.100000000000001" customHeight="1" x14ac:dyDescent="0.25">
      <c r="A94" s="308" t="s">
        <v>237</v>
      </c>
      <c r="B94" s="118">
        <v>24.01</v>
      </c>
      <c r="C94" s="312">
        <v>50.25</v>
      </c>
      <c r="D94" s="247">
        <f t="shared" si="42"/>
        <v>9.9274604886245626E-4</v>
      </c>
      <c r="E94" s="215">
        <f t="shared" si="43"/>
        <v>2.02613859917011E-3</v>
      </c>
      <c r="F94" s="52">
        <f t="shared" si="38"/>
        <v>1.0928779675135358</v>
      </c>
      <c r="H94" s="19">
        <v>26.588999999999999</v>
      </c>
      <c r="I94" s="140">
        <v>40.670999999999999</v>
      </c>
      <c r="J94" s="214">
        <f t="shared" si="44"/>
        <v>1.3280772329681424E-3</v>
      </c>
      <c r="K94" s="215">
        <f t="shared" ref="K94" si="70">I94/$I$96</f>
        <v>1.8853184401628686E-3</v>
      </c>
      <c r="L94" s="52">
        <f t="shared" si="69"/>
        <v>0.52961751100078991</v>
      </c>
      <c r="N94" s="40">
        <f t="shared" si="66"/>
        <v>11.074135776759682</v>
      </c>
      <c r="O94" s="143">
        <f t="shared" si="67"/>
        <v>8.0937313432835829</v>
      </c>
      <c r="P94" s="52">
        <f t="shared" si="68"/>
        <v>-0.26913201116161251</v>
      </c>
    </row>
    <row r="95" spans="1:16" ht="20.100000000000001" customHeight="1" thickBot="1" x14ac:dyDescent="0.3">
      <c r="A95" s="309" t="s">
        <v>17</v>
      </c>
      <c r="B95" s="196">
        <f>B96-SUM(B68:B94)</f>
        <v>1141.1599999999999</v>
      </c>
      <c r="C95" s="142">
        <f>C96-SUM(C68:C94)</f>
        <v>602.94000000000233</v>
      </c>
      <c r="D95" s="247">
        <f t="shared" si="42"/>
        <v>4.7183760146600605E-2</v>
      </c>
      <c r="E95" s="215">
        <f t="shared" si="43"/>
        <v>2.4311243920072254E-2</v>
      </c>
      <c r="F95" s="52">
        <f>(C95-B95)/B95</f>
        <v>-0.47164288969118934</v>
      </c>
      <c r="H95" s="19">
        <f>H96-SUM(H68:H94)</f>
        <v>812.11599999999817</v>
      </c>
      <c r="I95" s="142">
        <f>I96-SUM(I68:I94)</f>
        <v>457.2350000000115</v>
      </c>
      <c r="J95" s="214">
        <f t="shared" si="44"/>
        <v>4.0563871154580981E-2</v>
      </c>
      <c r="K95" s="215">
        <f t="shared" si="45"/>
        <v>2.1195288460767892E-2</v>
      </c>
      <c r="L95" s="52">
        <f>(I95-H95)/H95</f>
        <v>-0.436983140339542</v>
      </c>
      <c r="N95" s="40">
        <f t="shared" si="40"/>
        <v>7.1165831259420091</v>
      </c>
      <c r="O95" s="143">
        <f t="shared" si="41"/>
        <v>7.5834245530236801</v>
      </c>
      <c r="P95" s="52">
        <f>(O95-N95)/N95</f>
        <v>6.5599097041373497E-2</v>
      </c>
    </row>
    <row r="96" spans="1:16" ht="26.25" customHeight="1" thickBot="1" x14ac:dyDescent="0.3">
      <c r="A96" s="12" t="s">
        <v>18</v>
      </c>
      <c r="B96" s="17">
        <v>24185.439999999995</v>
      </c>
      <c r="C96" s="145">
        <v>24800.87</v>
      </c>
      <c r="D96" s="255">
        <f>SUM(D68:D95)</f>
        <v>1.0000000000000002</v>
      </c>
      <c r="E96" s="244">
        <f>SUM(E68:E95)</f>
        <v>1.0000000000000002</v>
      </c>
      <c r="F96" s="57">
        <f>(C96-B96)/B96</f>
        <v>2.5446301576485857E-2</v>
      </c>
      <c r="G96" s="1"/>
      <c r="H96" s="17">
        <v>20020.672999999999</v>
      </c>
      <c r="I96" s="145">
        <v>21572.483</v>
      </c>
      <c r="J96" s="255">
        <f t="shared" si="44"/>
        <v>1</v>
      </c>
      <c r="K96" s="244">
        <f t="shared" si="45"/>
        <v>1</v>
      </c>
      <c r="L96" s="57">
        <f>(I96-H96)/H96</f>
        <v>7.7510381394271882E-2</v>
      </c>
      <c r="M96" s="1"/>
      <c r="N96" s="37">
        <f t="shared" si="40"/>
        <v>8.2779858460296794</v>
      </c>
      <c r="O96" s="150">
        <f t="shared" si="41"/>
        <v>8.6982767136798032</v>
      </c>
      <c r="P96" s="57">
        <f>(O96-N96)/N96</f>
        <v>5.0772117211544329E-2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29 J28:P29 F33:G33 J33:P33 D90:E90 D89:E89 D82:E83 D81:E81 D85:E88 D84:E84 D80:F80 D79:E79 D78:F78 D77:E77 F31:G31 G30 J31:K31 J30:K3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N19" sqref="N19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141</v>
      </c>
    </row>
    <row r="2" spans="1:18" ht="15.75" thickBot="1" x14ac:dyDescent="0.3"/>
    <row r="3" spans="1:18" x14ac:dyDescent="0.25">
      <c r="A3" s="348" t="s">
        <v>16</v>
      </c>
      <c r="B3" s="336"/>
      <c r="C3" s="336"/>
      <c r="D3" s="363" t="s">
        <v>1</v>
      </c>
      <c r="E3" s="361"/>
      <c r="F3" s="363" t="s">
        <v>104</v>
      </c>
      <c r="G3" s="361"/>
      <c r="H3" s="130" t="s">
        <v>0</v>
      </c>
      <c r="J3" s="365" t="s">
        <v>19</v>
      </c>
      <c r="K3" s="361"/>
      <c r="L3" s="359" t="s">
        <v>104</v>
      </c>
      <c r="M3" s="360"/>
      <c r="N3" s="130" t="s">
        <v>0</v>
      </c>
      <c r="P3" s="371" t="s">
        <v>22</v>
      </c>
      <c r="Q3" s="361"/>
      <c r="R3" s="130" t="s">
        <v>0</v>
      </c>
    </row>
    <row r="4" spans="1:18" x14ac:dyDescent="0.25">
      <c r="A4" s="362"/>
      <c r="B4" s="337"/>
      <c r="C4" s="337"/>
      <c r="D4" s="366" t="s">
        <v>154</v>
      </c>
      <c r="E4" s="368"/>
      <c r="F4" s="366" t="str">
        <f>D4</f>
        <v>jan-mar</v>
      </c>
      <c r="G4" s="368"/>
      <c r="H4" s="131" t="s">
        <v>153</v>
      </c>
      <c r="J4" s="369" t="str">
        <f>D4</f>
        <v>jan-mar</v>
      </c>
      <c r="K4" s="368"/>
      <c r="L4" s="370" t="str">
        <f>D4</f>
        <v>jan-mar</v>
      </c>
      <c r="M4" s="358"/>
      <c r="N4" s="131" t="str">
        <f>H4</f>
        <v>2025/2024</v>
      </c>
      <c r="P4" s="369" t="str">
        <f>D4</f>
        <v>jan-mar</v>
      </c>
      <c r="Q4" s="367"/>
      <c r="R4" s="131" t="str">
        <f>N4</f>
        <v>2025/2024</v>
      </c>
    </row>
    <row r="5" spans="1:18" ht="19.5" customHeight="1" thickBot="1" x14ac:dyDescent="0.3">
      <c r="A5" s="349"/>
      <c r="B5" s="372"/>
      <c r="C5" s="372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2988.9700000000007</v>
      </c>
      <c r="E6" s="147">
        <v>1862.329999999999</v>
      </c>
      <c r="F6" s="247">
        <f>D6/D8</f>
        <v>0.50674422468542213</v>
      </c>
      <c r="G6" s="246">
        <f>E6/E8</f>
        <v>0.45682628223525557</v>
      </c>
      <c r="H6" s="165">
        <f>(E6-D6)/D6</f>
        <v>-0.37693252190553983</v>
      </c>
      <c r="I6" s="1"/>
      <c r="J6" s="19">
        <v>1583.9140000000004</v>
      </c>
      <c r="K6" s="147">
        <v>1137.5649999999998</v>
      </c>
      <c r="L6" s="247">
        <f>J6/J8</f>
        <v>0.41821521192569527</v>
      </c>
      <c r="M6" s="246">
        <f>K6/K8</f>
        <v>0.36586746480716914</v>
      </c>
      <c r="N6" s="165">
        <f>(K6-J6)/J6</f>
        <v>-0.2818012846657082</v>
      </c>
      <c r="P6" s="27">
        <f t="shared" ref="P6:Q8" si="0">(J6/D6)*10</f>
        <v>5.2991967132490458</v>
      </c>
      <c r="Q6" s="152">
        <f t="shared" si="0"/>
        <v>6.1082890787347051</v>
      </c>
      <c r="R6" s="165">
        <f>(Q6-P6)/P6</f>
        <v>0.15268207791999255</v>
      </c>
    </row>
    <row r="7" spans="1:18" ht="24" customHeight="1" thickBot="1" x14ac:dyDescent="0.3">
      <c r="A7" s="161" t="s">
        <v>21</v>
      </c>
      <c r="B7" s="1"/>
      <c r="C7" s="1"/>
      <c r="D7" s="117">
        <v>2909.4100000000003</v>
      </c>
      <c r="E7" s="140">
        <v>2214.3400000000006</v>
      </c>
      <c r="F7" s="247">
        <f>D7/D8</f>
        <v>0.49325577531457787</v>
      </c>
      <c r="G7" s="215">
        <f>E7/E8</f>
        <v>0.54317371776474443</v>
      </c>
      <c r="H7" s="55">
        <f t="shared" ref="H7:H8" si="1">(E7-D7)/D7</f>
        <v>-0.2389041077056859</v>
      </c>
      <c r="J7" s="19">
        <v>2203.404</v>
      </c>
      <c r="K7" s="140">
        <v>1971.6619999999996</v>
      </c>
      <c r="L7" s="247">
        <f>J7/J8</f>
        <v>0.58178478807430478</v>
      </c>
      <c r="M7" s="215">
        <f>K7/K8</f>
        <v>0.63413253519283086</v>
      </c>
      <c r="N7" s="102">
        <f t="shared" ref="N7:N8" si="2">(K7-J7)/J7</f>
        <v>-0.10517453903142611</v>
      </c>
      <c r="P7" s="27">
        <f t="shared" si="0"/>
        <v>7.5733705459182445</v>
      </c>
      <c r="Q7" s="152">
        <f t="shared" si="0"/>
        <v>8.9040617068742787</v>
      </c>
      <c r="R7" s="102">
        <f t="shared" ref="R7:R8" si="3">(Q7-P7)/P7</f>
        <v>0.17570659627544905</v>
      </c>
    </row>
    <row r="8" spans="1:18" ht="26.25" customHeight="1" thickBot="1" x14ac:dyDescent="0.3">
      <c r="A8" s="12" t="s">
        <v>12</v>
      </c>
      <c r="B8" s="162"/>
      <c r="C8" s="162"/>
      <c r="D8" s="163">
        <v>5898.380000000001</v>
      </c>
      <c r="E8" s="145">
        <v>4076.6699999999996</v>
      </c>
      <c r="F8" s="243">
        <f>SUM(F6:F7)</f>
        <v>1</v>
      </c>
      <c r="G8" s="244">
        <f>SUM(G6:G7)</f>
        <v>1</v>
      </c>
      <c r="H8" s="164">
        <f t="shared" si="1"/>
        <v>-0.30884920944394922</v>
      </c>
      <c r="I8" s="1"/>
      <c r="J8" s="17">
        <v>3787.3180000000002</v>
      </c>
      <c r="K8" s="145">
        <v>3109.2269999999994</v>
      </c>
      <c r="L8" s="243">
        <f>SUM(L6:L7)</f>
        <v>1</v>
      </c>
      <c r="M8" s="244">
        <f>SUM(M6:M7)</f>
        <v>1</v>
      </c>
      <c r="N8" s="164">
        <f t="shared" si="2"/>
        <v>-0.17904253088861319</v>
      </c>
      <c r="O8" s="1"/>
      <c r="P8" s="29">
        <f t="shared" si="0"/>
        <v>6.4209460902824151</v>
      </c>
      <c r="Q8" s="146">
        <f t="shared" si="0"/>
        <v>7.6268792911861887</v>
      </c>
      <c r="R8" s="164">
        <f t="shared" si="3"/>
        <v>0.18781238526964997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topLeftCell="A43" workbookViewId="0">
      <selection activeCell="P55" sqref="P55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142</v>
      </c>
    </row>
    <row r="3" spans="1:16" ht="8.25" customHeight="1" thickBot="1" x14ac:dyDescent="0.3"/>
    <row r="4" spans="1:16" x14ac:dyDescent="0.25">
      <c r="A4" s="375" t="s">
        <v>3</v>
      </c>
      <c r="B4" s="363" t="s">
        <v>1</v>
      </c>
      <c r="C4" s="361"/>
      <c r="D4" s="363" t="s">
        <v>104</v>
      </c>
      <c r="E4" s="361"/>
      <c r="F4" s="130" t="s">
        <v>0</v>
      </c>
      <c r="H4" s="373" t="s">
        <v>19</v>
      </c>
      <c r="I4" s="374"/>
      <c r="J4" s="363" t="s">
        <v>104</v>
      </c>
      <c r="K4" s="364"/>
      <c r="L4" s="130" t="s">
        <v>0</v>
      </c>
      <c r="N4" s="371" t="s">
        <v>22</v>
      </c>
      <c r="O4" s="361"/>
      <c r="P4" s="130" t="s">
        <v>0</v>
      </c>
    </row>
    <row r="5" spans="1:16" x14ac:dyDescent="0.25">
      <c r="A5" s="376"/>
      <c r="B5" s="366" t="s">
        <v>154</v>
      </c>
      <c r="C5" s="368"/>
      <c r="D5" s="366" t="str">
        <f>B5</f>
        <v>jan-mar</v>
      </c>
      <c r="E5" s="368"/>
      <c r="F5" s="131" t="s">
        <v>153</v>
      </c>
      <c r="H5" s="369" t="str">
        <f>B5</f>
        <v>jan-mar</v>
      </c>
      <c r="I5" s="368"/>
      <c r="J5" s="366" t="str">
        <f>B5</f>
        <v>jan-mar</v>
      </c>
      <c r="K5" s="367"/>
      <c r="L5" s="131" t="str">
        <f>F5</f>
        <v>2025/2024</v>
      </c>
      <c r="N5" s="369" t="str">
        <f>B5</f>
        <v>jan-mar</v>
      </c>
      <c r="O5" s="367"/>
      <c r="P5" s="131" t="str">
        <f>L5</f>
        <v>2025/2024</v>
      </c>
    </row>
    <row r="6" spans="1:16" ht="19.5" customHeight="1" thickBot="1" x14ac:dyDescent="0.3">
      <c r="A6" s="377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165</v>
      </c>
      <c r="B7" s="39">
        <v>487.15</v>
      </c>
      <c r="C7" s="147">
        <v>325.88</v>
      </c>
      <c r="D7" s="247">
        <f>B7/$B$33</f>
        <v>8.259047399455445E-2</v>
      </c>
      <c r="E7" s="246">
        <f t="shared" ref="E7:E32" si="0">C7/$C$33</f>
        <v>7.9937792364846785E-2</v>
      </c>
      <c r="F7" s="52">
        <f>(C7-B7)/B7</f>
        <v>-0.33104793184850662</v>
      </c>
      <c r="H7" s="39">
        <v>475.57300000000004</v>
      </c>
      <c r="I7" s="147">
        <v>487.70799999999997</v>
      </c>
      <c r="J7" s="247">
        <f>H7/$H$33</f>
        <v>0.1255698623669837</v>
      </c>
      <c r="K7" s="246">
        <f>I7/$I$33</f>
        <v>0.15685828020919665</v>
      </c>
      <c r="L7" s="52">
        <f>(I7-H7)/H7</f>
        <v>2.5516587358828051E-2</v>
      </c>
      <c r="N7" s="27">
        <f t="shared" ref="N7:N33" si="1">(H7/B7)*10</f>
        <v>9.7623524581751013</v>
      </c>
      <c r="O7" s="151">
        <f t="shared" ref="O7:O32" si="2">(I7/C7)*10</f>
        <v>14.965877009942311</v>
      </c>
      <c r="P7" s="61">
        <f>(O7-N7)/N7</f>
        <v>0.53301953336152297</v>
      </c>
    </row>
    <row r="8" spans="1:16" ht="20.100000000000001" customHeight="1" x14ac:dyDescent="0.25">
      <c r="A8" s="8" t="s">
        <v>183</v>
      </c>
      <c r="B8" s="19">
        <v>696.72</v>
      </c>
      <c r="C8" s="140">
        <v>693.63000000000011</v>
      </c>
      <c r="D8" s="247">
        <f t="shared" ref="D8:D32" si="3">B8/$B$33</f>
        <v>0.11812056869852403</v>
      </c>
      <c r="E8" s="215">
        <f t="shared" si="0"/>
        <v>0.17014622228436446</v>
      </c>
      <c r="F8" s="52">
        <f t="shared" ref="F8:F30" si="4">(C8-B8)/B8</f>
        <v>-4.4350671718910292E-3</v>
      </c>
      <c r="H8" s="19">
        <v>409.233</v>
      </c>
      <c r="I8" s="140">
        <v>432.01100000000002</v>
      </c>
      <c r="J8" s="247">
        <f t="shared" ref="J8:J32" si="5">H8/$H$33</f>
        <v>0.1080535091059161</v>
      </c>
      <c r="K8" s="215">
        <f t="shared" ref="K8:K32" si="6">I8/$I$33</f>
        <v>0.13894482454963883</v>
      </c>
      <c r="L8" s="52">
        <f t="shared" ref="L8:L33" si="7">(I8-H8)/H8</f>
        <v>5.5660222904800001E-2</v>
      </c>
      <c r="N8" s="27">
        <f t="shared" si="1"/>
        <v>5.8737082328625556</v>
      </c>
      <c r="O8" s="152">
        <f t="shared" si="2"/>
        <v>6.2282629067370205</v>
      </c>
      <c r="P8" s="52">
        <f t="shared" ref="P8:P69" si="8">(O8-N8)/N8</f>
        <v>6.0363004054369326E-2</v>
      </c>
    </row>
    <row r="9" spans="1:16" ht="20.100000000000001" customHeight="1" x14ac:dyDescent="0.25">
      <c r="A9" s="8" t="s">
        <v>167</v>
      </c>
      <c r="B9" s="19">
        <v>578.69999999999993</v>
      </c>
      <c r="C9" s="140">
        <v>335.9799999999999</v>
      </c>
      <c r="D9" s="247">
        <f t="shared" si="3"/>
        <v>9.8111684903312443E-2</v>
      </c>
      <c r="E9" s="215">
        <f t="shared" si="0"/>
        <v>8.2415304648156426E-2</v>
      </c>
      <c r="F9" s="52">
        <f t="shared" si="4"/>
        <v>-0.41942284430620363</v>
      </c>
      <c r="H9" s="19">
        <v>388.66200000000003</v>
      </c>
      <c r="I9" s="140">
        <v>398.42099999999988</v>
      </c>
      <c r="J9" s="247">
        <f t="shared" si="5"/>
        <v>0.10262196097607859</v>
      </c>
      <c r="K9" s="215">
        <f t="shared" si="6"/>
        <v>0.12814149626257582</v>
      </c>
      <c r="L9" s="52">
        <f t="shared" si="7"/>
        <v>2.5109220865430229E-2</v>
      </c>
      <c r="N9" s="27">
        <f t="shared" si="1"/>
        <v>6.7161223431829971</v>
      </c>
      <c r="O9" s="152">
        <f t="shared" si="2"/>
        <v>11.85847371867373</v>
      </c>
      <c r="P9" s="52">
        <f t="shared" si="8"/>
        <v>0.76567267728681654</v>
      </c>
    </row>
    <row r="10" spans="1:16" ht="20.100000000000001" customHeight="1" x14ac:dyDescent="0.25">
      <c r="A10" s="8" t="s">
        <v>173</v>
      </c>
      <c r="B10" s="19">
        <v>204.54000000000002</v>
      </c>
      <c r="C10" s="140">
        <v>246.57</v>
      </c>
      <c r="D10" s="247">
        <f t="shared" si="3"/>
        <v>3.4677318178889804E-2</v>
      </c>
      <c r="E10" s="215">
        <f t="shared" si="0"/>
        <v>6.0483188484719133E-2</v>
      </c>
      <c r="F10" s="52">
        <f t="shared" si="4"/>
        <v>0.20548547961278951</v>
      </c>
      <c r="H10" s="19">
        <v>194.768</v>
      </c>
      <c r="I10" s="140">
        <v>297.15100000000001</v>
      </c>
      <c r="J10" s="247">
        <f t="shared" si="5"/>
        <v>5.1426365570569989E-2</v>
      </c>
      <c r="K10" s="215">
        <f t="shared" si="6"/>
        <v>9.5570699726973921E-2</v>
      </c>
      <c r="L10" s="52">
        <f t="shared" si="7"/>
        <v>0.52566643391111478</v>
      </c>
      <c r="N10" s="27">
        <f t="shared" si="1"/>
        <v>9.5222450376454475</v>
      </c>
      <c r="O10" s="152">
        <f t="shared" si="2"/>
        <v>12.051385002230607</v>
      </c>
      <c r="P10" s="52">
        <f t="shared" si="8"/>
        <v>0.26560332721815105</v>
      </c>
    </row>
    <row r="11" spans="1:16" ht="20.100000000000001" customHeight="1" x14ac:dyDescent="0.25">
      <c r="A11" s="8" t="s">
        <v>164</v>
      </c>
      <c r="B11" s="19">
        <v>1524.98</v>
      </c>
      <c r="C11" s="140">
        <v>692.95</v>
      </c>
      <c r="D11" s="247">
        <f t="shared" si="3"/>
        <v>0.258542175987305</v>
      </c>
      <c r="E11" s="215">
        <f t="shared" si="0"/>
        <v>0.1699794194771713</v>
      </c>
      <c r="F11" s="52">
        <f t="shared" si="4"/>
        <v>-0.54560059804062999</v>
      </c>
      <c r="H11" s="19">
        <v>575.83600000000001</v>
      </c>
      <c r="I11" s="140">
        <v>228.09900000000005</v>
      </c>
      <c r="J11" s="247">
        <f t="shared" si="5"/>
        <v>0.15204321369370091</v>
      </c>
      <c r="K11" s="215">
        <f t="shared" si="6"/>
        <v>7.336196424384582E-2</v>
      </c>
      <c r="L11" s="52">
        <f t="shared" si="7"/>
        <v>-0.60388200807174253</v>
      </c>
      <c r="N11" s="27">
        <f t="shared" si="1"/>
        <v>3.7760232921087491</v>
      </c>
      <c r="O11" s="152">
        <f t="shared" si="2"/>
        <v>3.2917093585395776</v>
      </c>
      <c r="P11" s="52">
        <f t="shared" si="8"/>
        <v>-0.1282603141196999</v>
      </c>
    </row>
    <row r="12" spans="1:16" ht="20.100000000000001" customHeight="1" x14ac:dyDescent="0.25">
      <c r="A12" s="8" t="s">
        <v>177</v>
      </c>
      <c r="B12" s="19">
        <v>363.34000000000003</v>
      </c>
      <c r="C12" s="140">
        <v>328.07</v>
      </c>
      <c r="D12" s="247">
        <f t="shared" si="3"/>
        <v>6.1599964736080093E-2</v>
      </c>
      <c r="E12" s="215">
        <f t="shared" si="0"/>
        <v>8.0474995523307002E-2</v>
      </c>
      <c r="F12" s="52">
        <f t="shared" si="4"/>
        <v>-9.7071613364892478E-2</v>
      </c>
      <c r="H12" s="19">
        <v>227.46699999999998</v>
      </c>
      <c r="I12" s="140">
        <v>215.774</v>
      </c>
      <c r="J12" s="247">
        <f t="shared" si="5"/>
        <v>6.0060179789497466E-2</v>
      </c>
      <c r="K12" s="215">
        <f t="shared" si="6"/>
        <v>6.9397956469566216E-2</v>
      </c>
      <c r="L12" s="52">
        <f t="shared" si="7"/>
        <v>-5.1405258784790693E-2</v>
      </c>
      <c r="N12" s="27">
        <f t="shared" si="1"/>
        <v>6.2604447624814217</v>
      </c>
      <c r="O12" s="152">
        <f t="shared" si="2"/>
        <v>6.5770719663486457</v>
      </c>
      <c r="P12" s="52">
        <f t="shared" si="8"/>
        <v>5.057583220999845E-2</v>
      </c>
    </row>
    <row r="13" spans="1:16" ht="20.100000000000001" customHeight="1" x14ac:dyDescent="0.25">
      <c r="A13" s="8" t="s">
        <v>170</v>
      </c>
      <c r="B13" s="19">
        <v>177.25</v>
      </c>
      <c r="C13" s="140">
        <v>163.80000000000001</v>
      </c>
      <c r="D13" s="247">
        <f t="shared" si="3"/>
        <v>3.0050624069659811E-2</v>
      </c>
      <c r="E13" s="215">
        <f t="shared" si="0"/>
        <v>4.0179852673873528E-2</v>
      </c>
      <c r="F13" s="52">
        <f t="shared" si="4"/>
        <v>-7.5881523272214327E-2</v>
      </c>
      <c r="H13" s="19">
        <v>143.17700000000002</v>
      </c>
      <c r="I13" s="140">
        <v>132.965</v>
      </c>
      <c r="J13" s="247">
        <f t="shared" si="5"/>
        <v>3.7804324854686093E-2</v>
      </c>
      <c r="K13" s="215">
        <f t="shared" si="6"/>
        <v>4.276464857663978E-2</v>
      </c>
      <c r="L13" s="52">
        <f t="shared" si="7"/>
        <v>-7.1324304881370718E-2</v>
      </c>
      <c r="N13" s="27">
        <f t="shared" si="1"/>
        <v>8.0776868829337118</v>
      </c>
      <c r="O13" s="152">
        <f t="shared" si="2"/>
        <v>8.117521367521368</v>
      </c>
      <c r="P13" s="52">
        <f t="shared" si="8"/>
        <v>4.931422220860928E-3</v>
      </c>
    </row>
    <row r="14" spans="1:16" ht="20.100000000000001" customHeight="1" x14ac:dyDescent="0.25">
      <c r="A14" s="8" t="s">
        <v>180</v>
      </c>
      <c r="B14" s="19">
        <v>71.25</v>
      </c>
      <c r="C14" s="140">
        <v>53.789999999999992</v>
      </c>
      <c r="D14" s="247">
        <f t="shared" si="3"/>
        <v>1.2079587954658738E-2</v>
      </c>
      <c r="E14" s="215">
        <f t="shared" si="0"/>
        <v>1.3194592645467988E-2</v>
      </c>
      <c r="F14" s="52">
        <f t="shared" si="4"/>
        <v>-0.24505263157894747</v>
      </c>
      <c r="H14" s="19">
        <v>173.09</v>
      </c>
      <c r="I14" s="140">
        <v>129.72899999999998</v>
      </c>
      <c r="J14" s="247">
        <f t="shared" si="5"/>
        <v>4.5702526167594057E-2</v>
      </c>
      <c r="K14" s="215">
        <f t="shared" si="6"/>
        <v>4.1723875419839067E-2</v>
      </c>
      <c r="L14" s="52">
        <f t="shared" si="7"/>
        <v>-0.25051129470217814</v>
      </c>
      <c r="N14" s="27">
        <f t="shared" si="1"/>
        <v>24.293333333333337</v>
      </c>
      <c r="O14" s="152">
        <f t="shared" si="2"/>
        <v>24.117679866146126</v>
      </c>
      <c r="P14" s="52">
        <f t="shared" si="8"/>
        <v>-7.2305214264768228E-3</v>
      </c>
    </row>
    <row r="15" spans="1:16" ht="20.100000000000001" customHeight="1" x14ac:dyDescent="0.25">
      <c r="A15" s="8" t="s">
        <v>171</v>
      </c>
      <c r="B15" s="19">
        <v>426.86</v>
      </c>
      <c r="C15" s="140">
        <v>225.47</v>
      </c>
      <c r="D15" s="247">
        <f t="shared" si="3"/>
        <v>7.2369023358956203E-2</v>
      </c>
      <c r="E15" s="215">
        <f t="shared" si="0"/>
        <v>5.5307395496814793E-2</v>
      </c>
      <c r="F15" s="52">
        <f t="shared" si="4"/>
        <v>-0.47179403082978028</v>
      </c>
      <c r="H15" s="19">
        <v>224.755</v>
      </c>
      <c r="I15" s="140">
        <v>126.955</v>
      </c>
      <c r="J15" s="247">
        <f t="shared" si="5"/>
        <v>5.9344105776171947E-2</v>
      </c>
      <c r="K15" s="215">
        <f t="shared" si="6"/>
        <v>4.0831692250195936E-2</v>
      </c>
      <c r="L15" s="52">
        <f t="shared" si="7"/>
        <v>-0.43514048630731239</v>
      </c>
      <c r="N15" s="27">
        <f t="shared" si="1"/>
        <v>5.2653094691467928</v>
      </c>
      <c r="O15" s="152">
        <f t="shared" si="2"/>
        <v>5.6306825741783832</v>
      </c>
      <c r="P15" s="52">
        <f t="shared" si="8"/>
        <v>6.9392522352688363E-2</v>
      </c>
    </row>
    <row r="16" spans="1:16" ht="20.100000000000001" customHeight="1" x14ac:dyDescent="0.25">
      <c r="A16" s="8" t="s">
        <v>174</v>
      </c>
      <c r="B16" s="19">
        <v>285.04999999999995</v>
      </c>
      <c r="C16" s="140">
        <v>219.58</v>
      </c>
      <c r="D16" s="247">
        <f t="shared" si="3"/>
        <v>4.8326828722462779E-2</v>
      </c>
      <c r="E16" s="215">
        <f t="shared" si="0"/>
        <v>5.3862588828627281E-2</v>
      </c>
      <c r="F16" s="52">
        <f t="shared" si="4"/>
        <v>-0.22967900368356411</v>
      </c>
      <c r="H16" s="19">
        <v>126.392</v>
      </c>
      <c r="I16" s="140">
        <v>96.721000000000004</v>
      </c>
      <c r="J16" s="247">
        <f t="shared" si="5"/>
        <v>3.3372428721327334E-2</v>
      </c>
      <c r="K16" s="215">
        <f t="shared" si="6"/>
        <v>3.1107731921792774E-2</v>
      </c>
      <c r="L16" s="52">
        <f t="shared" si="7"/>
        <v>-0.23475378188492937</v>
      </c>
      <c r="N16" s="27">
        <f t="shared" si="1"/>
        <v>4.4340291176986497</v>
      </c>
      <c r="O16" s="152">
        <f t="shared" si="2"/>
        <v>4.4048182894616996</v>
      </c>
      <c r="P16" s="52">
        <f t="shared" si="8"/>
        <v>-6.5878746985114749E-3</v>
      </c>
    </row>
    <row r="17" spans="1:16" ht="20.100000000000001" customHeight="1" x14ac:dyDescent="0.25">
      <c r="A17" s="8" t="s">
        <v>168</v>
      </c>
      <c r="B17" s="19">
        <v>201.25</v>
      </c>
      <c r="C17" s="140">
        <v>76.67</v>
      </c>
      <c r="D17" s="247">
        <f t="shared" si="3"/>
        <v>3.4119537907018542E-2</v>
      </c>
      <c r="E17" s="215">
        <f t="shared" si="0"/>
        <v>1.8807016511024927E-2</v>
      </c>
      <c r="F17" s="52">
        <f t="shared" si="4"/>
        <v>-0.61903105590062113</v>
      </c>
      <c r="H17" s="19">
        <v>145.166</v>
      </c>
      <c r="I17" s="140">
        <v>59.12299999999999</v>
      </c>
      <c r="J17" s="247">
        <f t="shared" si="5"/>
        <v>3.8329498605609559E-2</v>
      </c>
      <c r="K17" s="215">
        <f t="shared" si="6"/>
        <v>1.9015337252635454E-2</v>
      </c>
      <c r="L17" s="52">
        <f t="shared" si="7"/>
        <v>-0.59272143614896056</v>
      </c>
      <c r="N17" s="27">
        <f t="shared" si="1"/>
        <v>7.2132173913043474</v>
      </c>
      <c r="O17" s="152">
        <f t="shared" si="2"/>
        <v>7.7113603756358406</v>
      </c>
      <c r="P17" s="52">
        <f t="shared" si="8"/>
        <v>6.9059749250315522E-2</v>
      </c>
    </row>
    <row r="18" spans="1:16" ht="20.100000000000001" customHeight="1" x14ac:dyDescent="0.25">
      <c r="A18" s="8" t="s">
        <v>175</v>
      </c>
      <c r="B18" s="19">
        <v>24.91</v>
      </c>
      <c r="C18" s="140">
        <v>51.34</v>
      </c>
      <c r="D18" s="247">
        <f t="shared" si="3"/>
        <v>4.2231934870252518E-3</v>
      </c>
      <c r="E18" s="215">
        <f t="shared" si="0"/>
        <v>1.2593611943080995E-2</v>
      </c>
      <c r="F18" s="52">
        <f t="shared" si="4"/>
        <v>1.061019670814934</v>
      </c>
      <c r="H18" s="19">
        <v>21.664999999999999</v>
      </c>
      <c r="I18" s="140">
        <v>58.533999999999992</v>
      </c>
      <c r="J18" s="247">
        <f t="shared" si="5"/>
        <v>5.7204068947999606E-3</v>
      </c>
      <c r="K18" s="215">
        <f t="shared" si="6"/>
        <v>1.882590110017698E-2</v>
      </c>
      <c r="L18" s="52">
        <f t="shared" si="7"/>
        <v>1.7017770597738284</v>
      </c>
      <c r="N18" s="27">
        <f t="shared" ref="N18" si="9">(H18/B18)*10</f>
        <v>8.6973103171417101</v>
      </c>
      <c r="O18" s="152">
        <f t="shared" ref="O18" si="10">(I18/C18)*10</f>
        <v>11.40124659135177</v>
      </c>
      <c r="P18" s="52">
        <f t="shared" ref="P18" si="11">(O18-N18)/N18</f>
        <v>0.31089338837097896</v>
      </c>
    </row>
    <row r="19" spans="1:16" ht="20.100000000000001" customHeight="1" x14ac:dyDescent="0.25">
      <c r="A19" s="8" t="s">
        <v>176</v>
      </c>
      <c r="B19" s="19">
        <v>143.80000000000001</v>
      </c>
      <c r="C19" s="140">
        <v>94.5</v>
      </c>
      <c r="D19" s="247">
        <f t="shared" si="3"/>
        <v>2.4379575408841076E-2</v>
      </c>
      <c r="E19" s="215">
        <f t="shared" si="0"/>
        <v>2.3180684234927033E-2</v>
      </c>
      <c r="F19" s="52">
        <f t="shared" si="4"/>
        <v>-0.34283727399165514</v>
      </c>
      <c r="H19" s="19">
        <v>89.920999999999992</v>
      </c>
      <c r="I19" s="140">
        <v>58.061999999999998</v>
      </c>
      <c r="J19" s="247">
        <f t="shared" si="5"/>
        <v>2.3742659053187502E-2</v>
      </c>
      <c r="K19" s="215">
        <f t="shared" si="6"/>
        <v>1.8674094879531145E-2</v>
      </c>
      <c r="L19" s="52">
        <f t="shared" si="7"/>
        <v>-0.35429988545501045</v>
      </c>
      <c r="N19" s="27">
        <f t="shared" ref="N19:N29" si="12">(H19/B19)*10</f>
        <v>6.2531988873435314</v>
      </c>
      <c r="O19" s="152">
        <f t="shared" ref="O19:O29" si="13">(I19/C19)*10</f>
        <v>6.1441269841269843</v>
      </c>
      <c r="P19" s="52">
        <f t="shared" ref="P19:P29" si="14">(O19-N19)/N19</f>
        <v>-1.7442577020428448E-2</v>
      </c>
    </row>
    <row r="20" spans="1:16" ht="20.100000000000001" customHeight="1" x14ac:dyDescent="0.25">
      <c r="A20" s="8" t="s">
        <v>204</v>
      </c>
      <c r="B20" s="19">
        <v>6.5299999999999994</v>
      </c>
      <c r="C20" s="140">
        <v>39.83</v>
      </c>
      <c r="D20" s="247">
        <f t="shared" si="3"/>
        <v>1.1070836399146885E-3</v>
      </c>
      <c r="E20" s="215">
        <f t="shared" si="0"/>
        <v>9.7702291330914667E-3</v>
      </c>
      <c r="F20" s="52">
        <f t="shared" si="4"/>
        <v>5.0995405819295563</v>
      </c>
      <c r="H20" s="19">
        <v>13.648</v>
      </c>
      <c r="I20" s="140">
        <v>38.222999999999999</v>
      </c>
      <c r="J20" s="247">
        <f t="shared" si="5"/>
        <v>3.6036055065880391E-3</v>
      </c>
      <c r="K20" s="215">
        <f t="shared" si="6"/>
        <v>1.2293409262173521E-2</v>
      </c>
      <c r="L20" s="52">
        <f t="shared" si="7"/>
        <v>1.8006301289566238</v>
      </c>
      <c r="N20" s="27">
        <f t="shared" si="12"/>
        <v>20.900459418070447</v>
      </c>
      <c r="O20" s="152">
        <f t="shared" si="13"/>
        <v>9.5965352749184021</v>
      </c>
      <c r="P20" s="52">
        <f t="shared" si="14"/>
        <v>-0.54084572578240653</v>
      </c>
    </row>
    <row r="21" spans="1:16" ht="20.100000000000001" customHeight="1" x14ac:dyDescent="0.25">
      <c r="A21" s="8" t="s">
        <v>182</v>
      </c>
      <c r="B21" s="19">
        <v>26.369999999999997</v>
      </c>
      <c r="C21" s="140">
        <v>93.68</v>
      </c>
      <c r="D21" s="247">
        <f t="shared" si="3"/>
        <v>4.4707190787979072E-3</v>
      </c>
      <c r="E21" s="215">
        <f t="shared" si="0"/>
        <v>2.2979539673311795E-2</v>
      </c>
      <c r="F21" s="52">
        <f t="shared" si="4"/>
        <v>2.5525218050815326</v>
      </c>
      <c r="H21" s="19">
        <v>17.675999999999998</v>
      </c>
      <c r="I21" s="140">
        <v>37.436999999999998</v>
      </c>
      <c r="J21" s="247">
        <f t="shared" si="5"/>
        <v>4.6671549629579553E-3</v>
      </c>
      <c r="K21" s="215">
        <f t="shared" si="6"/>
        <v>1.204061330999634E-2</v>
      </c>
      <c r="L21" s="52">
        <f t="shared" si="7"/>
        <v>1.1179565512559404</v>
      </c>
      <c r="N21" s="27">
        <f t="shared" si="12"/>
        <v>6.7030716723549491</v>
      </c>
      <c r="O21" s="152">
        <f t="shared" si="13"/>
        <v>3.9962638770281806</v>
      </c>
      <c r="P21" s="52">
        <f t="shared" si="14"/>
        <v>-0.40381603056555149</v>
      </c>
    </row>
    <row r="22" spans="1:16" ht="20.100000000000001" customHeight="1" x14ac:dyDescent="0.25">
      <c r="A22" s="8" t="s">
        <v>238</v>
      </c>
      <c r="B22" s="19"/>
      <c r="C22" s="140">
        <v>2.6</v>
      </c>
      <c r="D22" s="247">
        <f t="shared" si="3"/>
        <v>0</v>
      </c>
      <c r="E22" s="215">
        <f t="shared" si="0"/>
        <v>6.3777543926783373E-4</v>
      </c>
      <c r="F22" s="52"/>
      <c r="H22" s="19"/>
      <c r="I22" s="140">
        <v>35.725999999999999</v>
      </c>
      <c r="J22" s="247">
        <f t="shared" si="5"/>
        <v>0</v>
      </c>
      <c r="K22" s="215">
        <f t="shared" si="6"/>
        <v>1.1490315760155174E-2</v>
      </c>
      <c r="L22" s="52"/>
      <c r="N22" s="27"/>
      <c r="O22" s="152">
        <f t="shared" si="13"/>
        <v>137.40769230769229</v>
      </c>
      <c r="P22" s="52"/>
    </row>
    <row r="23" spans="1:16" ht="20.100000000000001" customHeight="1" x14ac:dyDescent="0.25">
      <c r="A23" s="8" t="s">
        <v>187</v>
      </c>
      <c r="B23" s="19">
        <v>118.75999999999999</v>
      </c>
      <c r="C23" s="140">
        <v>121.5</v>
      </c>
      <c r="D23" s="247">
        <f t="shared" si="3"/>
        <v>2.0134341971863461E-2</v>
      </c>
      <c r="E23" s="215">
        <f t="shared" si="0"/>
        <v>2.9803736873477614E-2</v>
      </c>
      <c r="F23" s="52">
        <f t="shared" si="4"/>
        <v>2.3071741327046223E-2</v>
      </c>
      <c r="H23" s="19">
        <v>59.301000000000002</v>
      </c>
      <c r="I23" s="140">
        <v>32.076999999999998</v>
      </c>
      <c r="J23" s="247">
        <f t="shared" si="5"/>
        <v>1.5657782103324833E-2</v>
      </c>
      <c r="K23" s="215">
        <f t="shared" si="6"/>
        <v>1.0316712160289355E-2</v>
      </c>
      <c r="L23" s="52">
        <f t="shared" si="7"/>
        <v>-0.45908163437378802</v>
      </c>
      <c r="N23" s="27">
        <f t="shared" si="12"/>
        <v>4.9933479285954876</v>
      </c>
      <c r="O23" s="152">
        <f t="shared" si="13"/>
        <v>2.6400823045267492</v>
      </c>
      <c r="P23" s="52">
        <f t="shared" si="14"/>
        <v>-0.47128012261918573</v>
      </c>
    </row>
    <row r="24" spans="1:16" ht="20.100000000000001" customHeight="1" x14ac:dyDescent="0.25">
      <c r="A24" s="8" t="s">
        <v>221</v>
      </c>
      <c r="B24" s="19">
        <v>22.7</v>
      </c>
      <c r="C24" s="140">
        <v>28.5</v>
      </c>
      <c r="D24" s="247">
        <f t="shared" si="3"/>
        <v>3.8485143378351348E-3</v>
      </c>
      <c r="E24" s="215">
        <f t="shared" si="0"/>
        <v>6.9910000073589466E-3</v>
      </c>
      <c r="F24" s="52">
        <f t="shared" si="4"/>
        <v>0.25550660792951546</v>
      </c>
      <c r="H24" s="19">
        <v>27.836999999999996</v>
      </c>
      <c r="I24" s="140">
        <v>30.198999999999998</v>
      </c>
      <c r="J24" s="247">
        <f t="shared" si="5"/>
        <v>7.350056161114539E-3</v>
      </c>
      <c r="K24" s="215">
        <f t="shared" si="6"/>
        <v>9.7127035111942584E-3</v>
      </c>
      <c r="L24" s="52">
        <f t="shared" si="7"/>
        <v>8.4851097460214894E-2</v>
      </c>
      <c r="N24" s="27">
        <f t="shared" si="12"/>
        <v>12.262995594713654</v>
      </c>
      <c r="O24" s="152">
        <f t="shared" si="13"/>
        <v>10.596140350877192</v>
      </c>
      <c r="P24" s="52">
        <f t="shared" si="14"/>
        <v>-0.13592561711063583</v>
      </c>
    </row>
    <row r="25" spans="1:16" ht="20.100000000000001" customHeight="1" x14ac:dyDescent="0.25">
      <c r="A25" s="8" t="s">
        <v>184</v>
      </c>
      <c r="B25" s="19">
        <v>21.76</v>
      </c>
      <c r="C25" s="140">
        <v>26.259999999999998</v>
      </c>
      <c r="D25" s="247">
        <f t="shared" si="3"/>
        <v>3.6891485458719181E-3</v>
      </c>
      <c r="E25" s="215">
        <f t="shared" si="0"/>
        <v>6.4415319366051202E-3</v>
      </c>
      <c r="F25" s="52">
        <f t="shared" si="4"/>
        <v>0.20680147058823511</v>
      </c>
      <c r="H25" s="19">
        <v>28.494999999999997</v>
      </c>
      <c r="I25" s="140">
        <v>25.641999999999999</v>
      </c>
      <c r="J25" s="247">
        <f t="shared" si="5"/>
        <v>7.5237938826367354E-3</v>
      </c>
      <c r="K25" s="215">
        <f t="shared" si="6"/>
        <v>8.2470659105944952E-3</v>
      </c>
      <c r="L25" s="52">
        <f t="shared" si="7"/>
        <v>-0.10012282856641509</v>
      </c>
      <c r="N25" s="27">
        <f t="shared" si="12"/>
        <v>13.095128676470587</v>
      </c>
      <c r="O25" s="152">
        <f t="shared" si="13"/>
        <v>9.7646610814927648</v>
      </c>
      <c r="P25" s="52">
        <f t="shared" si="14"/>
        <v>-0.2543287414168009</v>
      </c>
    </row>
    <row r="26" spans="1:16" ht="20.100000000000001" customHeight="1" x14ac:dyDescent="0.25">
      <c r="A26" s="8" t="s">
        <v>181</v>
      </c>
      <c r="B26" s="19">
        <v>49.67</v>
      </c>
      <c r="C26" s="140">
        <v>35.200000000000003</v>
      </c>
      <c r="D26" s="247">
        <f t="shared" si="3"/>
        <v>8.4209562625670118E-3</v>
      </c>
      <c r="E26" s="215">
        <f t="shared" si="0"/>
        <v>8.6344982547029801E-3</v>
      </c>
      <c r="F26" s="52">
        <f t="shared" si="4"/>
        <v>-0.29132273001811954</v>
      </c>
      <c r="H26" s="19">
        <v>47.067</v>
      </c>
      <c r="I26" s="140">
        <v>24.378</v>
      </c>
      <c r="J26" s="247">
        <f t="shared" si="5"/>
        <v>1.2427527870646193E-2</v>
      </c>
      <c r="K26" s="215">
        <f t="shared" si="6"/>
        <v>7.8405339976785216E-3</v>
      </c>
      <c r="L26" s="52">
        <f t="shared" si="7"/>
        <v>-0.48205749251067626</v>
      </c>
      <c r="N26" s="27">
        <f t="shared" si="12"/>
        <v>9.4759412119991957</v>
      </c>
      <c r="O26" s="152">
        <f t="shared" si="13"/>
        <v>6.9255681818181811</v>
      </c>
      <c r="P26" s="52">
        <f t="shared" si="14"/>
        <v>-0.26914192196037773</v>
      </c>
    </row>
    <row r="27" spans="1:16" ht="20.100000000000001" customHeight="1" x14ac:dyDescent="0.25">
      <c r="A27" s="8" t="s">
        <v>172</v>
      </c>
      <c r="B27" s="19">
        <v>27.93</v>
      </c>
      <c r="C27" s="140">
        <v>34.450000000000003</v>
      </c>
      <c r="D27" s="247">
        <f t="shared" si="3"/>
        <v>4.7351984782262255E-3</v>
      </c>
      <c r="E27" s="215">
        <f t="shared" si="0"/>
        <v>8.450524570298797E-3</v>
      </c>
      <c r="F27" s="52">
        <f t="shared" si="4"/>
        <v>0.23344074471894033</v>
      </c>
      <c r="H27" s="19">
        <v>10.302</v>
      </c>
      <c r="I27" s="140">
        <v>20.911000000000001</v>
      </c>
      <c r="J27" s="247">
        <f t="shared" si="5"/>
        <v>2.7201307099113405E-3</v>
      </c>
      <c r="K27" s="215">
        <f t="shared" si="6"/>
        <v>6.7254658472990217E-3</v>
      </c>
      <c r="L27" s="52">
        <f t="shared" si="7"/>
        <v>1.0298000388274124</v>
      </c>
      <c r="N27" s="27">
        <f t="shared" si="12"/>
        <v>3.6885069817400646</v>
      </c>
      <c r="O27" s="152">
        <f t="shared" si="13"/>
        <v>6.0699564586357031</v>
      </c>
      <c r="P27" s="52">
        <f t="shared" si="14"/>
        <v>0.64564049592016282</v>
      </c>
    </row>
    <row r="28" spans="1:16" ht="20.100000000000001" customHeight="1" x14ac:dyDescent="0.25">
      <c r="A28" s="8" t="s">
        <v>178</v>
      </c>
      <c r="B28" s="19">
        <v>91.720000000000013</v>
      </c>
      <c r="C28" s="140">
        <v>28.849999999999998</v>
      </c>
      <c r="D28" s="247">
        <f t="shared" si="3"/>
        <v>1.5550032381772627E-2</v>
      </c>
      <c r="E28" s="215">
        <f t="shared" si="0"/>
        <v>7.0768543934142314E-3</v>
      </c>
      <c r="F28" s="52">
        <f t="shared" si="4"/>
        <v>-0.68545573484518107</v>
      </c>
      <c r="H28" s="19">
        <v>64.647999999999996</v>
      </c>
      <c r="I28" s="140">
        <v>19.847000000000001</v>
      </c>
      <c r="J28" s="247">
        <f t="shared" si="5"/>
        <v>1.7069599120010517E-2</v>
      </c>
      <c r="K28" s="215">
        <f t="shared" si="6"/>
        <v>6.3832586041482325E-3</v>
      </c>
      <c r="L28" s="52">
        <f t="shared" si="7"/>
        <v>-0.69299901002351194</v>
      </c>
      <c r="N28" s="27">
        <f t="shared" si="12"/>
        <v>7.0484081988661131</v>
      </c>
      <c r="O28" s="152">
        <f t="shared" si="13"/>
        <v>6.8793760831889097</v>
      </c>
      <c r="P28" s="52">
        <f t="shared" si="14"/>
        <v>-2.398160136417693E-2</v>
      </c>
    </row>
    <row r="29" spans="1:16" ht="20.100000000000001" customHeight="1" x14ac:dyDescent="0.25">
      <c r="A29" s="8" t="s">
        <v>179</v>
      </c>
      <c r="B29" s="19">
        <v>28.41</v>
      </c>
      <c r="C29" s="140">
        <v>23.54</v>
      </c>
      <c r="D29" s="247">
        <f t="shared" si="3"/>
        <v>4.8165767549734001E-3</v>
      </c>
      <c r="E29" s="215">
        <f t="shared" si="0"/>
        <v>5.7743207078326175E-3</v>
      </c>
      <c r="F29" s="52">
        <f t="shared" si="4"/>
        <v>-0.1714185146075326</v>
      </c>
      <c r="H29" s="19">
        <v>23.684999999999999</v>
      </c>
      <c r="I29" s="140">
        <v>19.111000000000001</v>
      </c>
      <c r="J29" s="247">
        <f t="shared" si="5"/>
        <v>6.2537658575276744E-3</v>
      </c>
      <c r="K29" s="215">
        <f t="shared" si="6"/>
        <v>6.1465438194123478E-3</v>
      </c>
      <c r="L29" s="52">
        <f t="shared" si="7"/>
        <v>-0.19311800717753846</v>
      </c>
      <c r="N29" s="27">
        <f t="shared" si="12"/>
        <v>8.3368532206969377</v>
      </c>
      <c r="O29" s="152">
        <f t="shared" si="13"/>
        <v>8.118521665250638</v>
      </c>
      <c r="P29" s="52">
        <f t="shared" si="14"/>
        <v>-2.6188724890138796E-2</v>
      </c>
    </row>
    <row r="30" spans="1:16" ht="20.100000000000001" customHeight="1" x14ac:dyDescent="0.25">
      <c r="A30" s="8" t="s">
        <v>212</v>
      </c>
      <c r="B30" s="19">
        <v>0.13</v>
      </c>
      <c r="C30" s="140">
        <v>10</v>
      </c>
      <c r="D30" s="247">
        <f t="shared" si="3"/>
        <v>2.2039949952359803E-5</v>
      </c>
      <c r="E30" s="215">
        <f t="shared" si="0"/>
        <v>2.4529824587224375E-3</v>
      </c>
      <c r="F30" s="52">
        <f t="shared" si="4"/>
        <v>75.92307692307692</v>
      </c>
      <c r="H30" s="19">
        <v>0.33099999999999996</v>
      </c>
      <c r="I30" s="140">
        <v>15.113</v>
      </c>
      <c r="J30" s="247">
        <f t="shared" si="5"/>
        <v>8.7396938942016478E-5</v>
      </c>
      <c r="K30" s="215">
        <f t="shared" si="6"/>
        <v>4.8606936708062796E-3</v>
      </c>
      <c r="L30" s="52">
        <f t="shared" si="7"/>
        <v>44.658610271903328</v>
      </c>
      <c r="N30" s="27">
        <f t="shared" ref="N30:N31" si="15">(H30/B30)*10</f>
        <v>25.461538461538456</v>
      </c>
      <c r="O30" s="152">
        <f t="shared" ref="O30:O31" si="16">(I30/C30)*10</f>
        <v>15.113</v>
      </c>
      <c r="P30" s="52">
        <f t="shared" ref="P30:P31" si="17">(O30-N30)/N30</f>
        <v>-0.40643806646525671</v>
      </c>
    </row>
    <row r="31" spans="1:16" ht="20.100000000000001" customHeight="1" x14ac:dyDescent="0.25">
      <c r="A31" s="8" t="s">
        <v>206</v>
      </c>
      <c r="B31" s="19">
        <v>2.85</v>
      </c>
      <c r="C31" s="140">
        <v>17.73</v>
      </c>
      <c r="D31" s="247">
        <f t="shared" si="3"/>
        <v>4.8318351818634955E-4</v>
      </c>
      <c r="E31" s="215">
        <f t="shared" si="0"/>
        <v>4.3491378993148816E-3</v>
      </c>
      <c r="F31" s="52">
        <f t="shared" ref="F31:F32" si="18">(C31-B31)/B31</f>
        <v>5.2210526315789476</v>
      </c>
      <c r="H31" s="19">
        <v>6.9160000000000004</v>
      </c>
      <c r="I31" s="140">
        <v>12.282999999999999</v>
      </c>
      <c r="J31" s="247">
        <f t="shared" si="5"/>
        <v>1.826094349616272E-3</v>
      </c>
      <c r="K31" s="215">
        <f t="shared" si="6"/>
        <v>3.9504995936288975E-3</v>
      </c>
      <c r="L31" s="52">
        <f t="shared" ref="L31" si="19">(I31-H31)/H31</f>
        <v>0.77602660497397324</v>
      </c>
      <c r="N31" s="27">
        <f t="shared" si="15"/>
        <v>24.266666666666666</v>
      </c>
      <c r="O31" s="152">
        <f t="shared" si="16"/>
        <v>6.9278059785673998</v>
      </c>
      <c r="P31" s="52">
        <f t="shared" si="17"/>
        <v>-0.7145134898942006</v>
      </c>
    </row>
    <row r="32" spans="1:16" ht="20.100000000000001" customHeight="1" thickBot="1" x14ac:dyDescent="0.3">
      <c r="A32" s="8" t="s">
        <v>17</v>
      </c>
      <c r="B32" s="19">
        <f>B33-SUM(B7:B31)</f>
        <v>315.74999999999818</v>
      </c>
      <c r="C32" s="140">
        <f>C33-SUM(C7:C31)</f>
        <v>106.30000000000064</v>
      </c>
      <c r="D32" s="247">
        <f t="shared" si="3"/>
        <v>5.3531647672750524E-2</v>
      </c>
      <c r="E32" s="215">
        <f t="shared" si="0"/>
        <v>2.6075203536219664E-2</v>
      </c>
      <c r="F32" s="52">
        <f t="shared" si="18"/>
        <v>-0.66334125098970309</v>
      </c>
      <c r="H32" s="19">
        <f>H33-SUM(H7:H31)</f>
        <v>291.70699999999943</v>
      </c>
      <c r="I32" s="140">
        <f>I33-SUM(I7:I31)</f>
        <v>77.027000000001408</v>
      </c>
      <c r="J32" s="247">
        <f t="shared" si="5"/>
        <v>7.7022050960600455E-2</v>
      </c>
      <c r="K32" s="215">
        <f t="shared" si="6"/>
        <v>2.477368169001536E-2</v>
      </c>
      <c r="L32" s="52">
        <f t="shared" si="7"/>
        <v>-0.73594394375177297</v>
      </c>
      <c r="N32" s="27">
        <f t="shared" si="1"/>
        <v>9.2385431512272724</v>
      </c>
      <c r="O32" s="152">
        <f t="shared" si="2"/>
        <v>7.2461900282221023</v>
      </c>
      <c r="P32" s="52">
        <f t="shared" si="8"/>
        <v>-0.21565663442731234</v>
      </c>
    </row>
    <row r="33" spans="1:16" ht="26.25" customHeight="1" thickBot="1" x14ac:dyDescent="0.3">
      <c r="A33" s="12" t="s">
        <v>18</v>
      </c>
      <c r="B33" s="17">
        <v>5898.3799999999992</v>
      </c>
      <c r="C33" s="145">
        <v>4076.6700000000005</v>
      </c>
      <c r="D33" s="243">
        <f>SUM(D7:D32)</f>
        <v>0.99999999999999989</v>
      </c>
      <c r="E33" s="244">
        <f>SUM(E7:E32)</f>
        <v>0.99999999999999978</v>
      </c>
      <c r="F33" s="57">
        <f>(C33-B33)/B33</f>
        <v>-0.30884920944394884</v>
      </c>
      <c r="G33" s="1"/>
      <c r="H33" s="17">
        <v>3787.3180000000002</v>
      </c>
      <c r="I33" s="145">
        <v>3109.2270000000008</v>
      </c>
      <c r="J33" s="243">
        <f>SUM(J7:J32)</f>
        <v>0.99999999999999956</v>
      </c>
      <c r="K33" s="244">
        <f>SUM(K7:K32)</f>
        <v>1</v>
      </c>
      <c r="L33" s="57">
        <f t="shared" si="7"/>
        <v>-0.17904253088861283</v>
      </c>
      <c r="N33" s="29">
        <f t="shared" si="1"/>
        <v>6.4209460902824178</v>
      </c>
      <c r="O33" s="146">
        <f>(I33/C33)*10</f>
        <v>7.6268792911861896</v>
      </c>
      <c r="P33" s="57">
        <f t="shared" si="8"/>
        <v>0.18781238526964961</v>
      </c>
    </row>
    <row r="35" spans="1:16" ht="15.75" thickBot="1" x14ac:dyDescent="0.3"/>
    <row r="36" spans="1:16" x14ac:dyDescent="0.25">
      <c r="A36" s="375" t="s">
        <v>2</v>
      </c>
      <c r="B36" s="363" t="s">
        <v>1</v>
      </c>
      <c r="C36" s="361"/>
      <c r="D36" s="363" t="s">
        <v>104</v>
      </c>
      <c r="E36" s="361"/>
      <c r="F36" s="130" t="s">
        <v>0</v>
      </c>
      <c r="H36" s="373" t="s">
        <v>19</v>
      </c>
      <c r="I36" s="374"/>
      <c r="J36" s="363" t="s">
        <v>104</v>
      </c>
      <c r="K36" s="364"/>
      <c r="L36" s="130" t="s">
        <v>0</v>
      </c>
      <c r="N36" s="371" t="s">
        <v>22</v>
      </c>
      <c r="O36" s="361"/>
      <c r="P36" s="130" t="s">
        <v>0</v>
      </c>
    </row>
    <row r="37" spans="1:16" x14ac:dyDescent="0.25">
      <c r="A37" s="376"/>
      <c r="B37" s="366" t="str">
        <f>B5</f>
        <v>jan-mar</v>
      </c>
      <c r="C37" s="368"/>
      <c r="D37" s="366" t="str">
        <f>B5</f>
        <v>jan-mar</v>
      </c>
      <c r="E37" s="368"/>
      <c r="F37" s="131" t="str">
        <f>F5</f>
        <v>2025/2024</v>
      </c>
      <c r="H37" s="369" t="str">
        <f>B5</f>
        <v>jan-mar</v>
      </c>
      <c r="I37" s="368"/>
      <c r="J37" s="366" t="str">
        <f>B5</f>
        <v>jan-mar</v>
      </c>
      <c r="K37" s="367"/>
      <c r="L37" s="131" t="str">
        <f>L5</f>
        <v>2025/2024</v>
      </c>
      <c r="N37" s="369" t="str">
        <f>B5</f>
        <v>jan-mar</v>
      </c>
      <c r="O37" s="367"/>
      <c r="P37" s="131" t="str">
        <f>P5</f>
        <v>2025/2024</v>
      </c>
    </row>
    <row r="38" spans="1:16" ht="19.5" customHeight="1" thickBot="1" x14ac:dyDescent="0.3">
      <c r="A38" s="377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173</v>
      </c>
      <c r="B39" s="39">
        <v>204.54000000000002</v>
      </c>
      <c r="C39" s="147">
        <v>246.57</v>
      </c>
      <c r="D39" s="247">
        <f t="shared" ref="D39:D55" si="20">B39/$B$62</f>
        <v>6.8431600183340754E-2</v>
      </c>
      <c r="E39" s="246">
        <f t="shared" ref="E39:E55" si="21">C39/$C$62</f>
        <v>0.13239866189128671</v>
      </c>
      <c r="F39" s="52">
        <f>(C39-B39)/B39</f>
        <v>0.20548547961278951</v>
      </c>
      <c r="H39" s="39">
        <v>194.768</v>
      </c>
      <c r="I39" s="147">
        <v>297.15100000000001</v>
      </c>
      <c r="J39" s="247">
        <f t="shared" ref="J39:J61" si="22">H39/$H$62</f>
        <v>0.12296627215871574</v>
      </c>
      <c r="K39" s="246">
        <f t="shared" ref="K39:K61" si="23">I39/$I$62</f>
        <v>0.26121672168183796</v>
      </c>
      <c r="L39" s="52">
        <f>(I39-H39)/H39</f>
        <v>0.52566643391111478</v>
      </c>
      <c r="N39" s="27">
        <f t="shared" ref="N39:N62" si="24">(H39/B39)*10</f>
        <v>9.5222450376454475</v>
      </c>
      <c r="O39" s="151">
        <f t="shared" ref="O39:O62" si="25">(I39/C39)*10</f>
        <v>12.051385002230607</v>
      </c>
      <c r="P39" s="61">
        <f t="shared" si="8"/>
        <v>0.26560332721815105</v>
      </c>
    </row>
    <row r="40" spans="1:16" ht="20.100000000000001" customHeight="1" x14ac:dyDescent="0.25">
      <c r="A40" s="38" t="s">
        <v>164</v>
      </c>
      <c r="B40" s="19">
        <v>1524.98</v>
      </c>
      <c r="C40" s="140">
        <v>692.95</v>
      </c>
      <c r="D40" s="247">
        <f t="shared" si="20"/>
        <v>0.51020251123296656</v>
      </c>
      <c r="E40" s="215">
        <f t="shared" si="21"/>
        <v>0.37208765363818447</v>
      </c>
      <c r="F40" s="52">
        <f t="shared" ref="F40:F62" si="26">(C40-B40)/B40</f>
        <v>-0.54560059804062999</v>
      </c>
      <c r="H40" s="19">
        <v>575.83600000000001</v>
      </c>
      <c r="I40" s="140">
        <v>228.09900000000005</v>
      </c>
      <c r="J40" s="247">
        <f t="shared" si="22"/>
        <v>0.36355256661662205</v>
      </c>
      <c r="K40" s="215">
        <f t="shared" si="23"/>
        <v>0.20051513539885635</v>
      </c>
      <c r="L40" s="52">
        <f t="shared" ref="L40:L62" si="27">(I40-H40)/H40</f>
        <v>-0.60388200807174253</v>
      </c>
      <c r="N40" s="27">
        <f t="shared" si="24"/>
        <v>3.7760232921087491</v>
      </c>
      <c r="O40" s="152">
        <f t="shared" si="25"/>
        <v>3.2917093585395776</v>
      </c>
      <c r="P40" s="52">
        <f t="shared" si="8"/>
        <v>-0.1282603141196999</v>
      </c>
    </row>
    <row r="41" spans="1:16" ht="20.100000000000001" customHeight="1" x14ac:dyDescent="0.25">
      <c r="A41" s="38" t="s">
        <v>177</v>
      </c>
      <c r="B41" s="19">
        <v>363.34000000000003</v>
      </c>
      <c r="C41" s="140">
        <v>328.07</v>
      </c>
      <c r="D41" s="247">
        <f t="shared" si="20"/>
        <v>0.1215602699257604</v>
      </c>
      <c r="E41" s="215">
        <f t="shared" si="21"/>
        <v>0.17616104557194481</v>
      </c>
      <c r="F41" s="52">
        <f t="shared" si="26"/>
        <v>-9.7071613364892478E-2</v>
      </c>
      <c r="H41" s="19">
        <v>227.46699999999998</v>
      </c>
      <c r="I41" s="140">
        <v>215.774</v>
      </c>
      <c r="J41" s="247">
        <f t="shared" si="22"/>
        <v>0.14361070108604387</v>
      </c>
      <c r="K41" s="215">
        <f t="shared" si="23"/>
        <v>0.18968058968058968</v>
      </c>
      <c r="L41" s="52">
        <f t="shared" si="27"/>
        <v>-5.1405258784790693E-2</v>
      </c>
      <c r="N41" s="27">
        <f t="shared" si="24"/>
        <v>6.2604447624814217</v>
      </c>
      <c r="O41" s="152">
        <f t="shared" si="25"/>
        <v>6.5770719663486457</v>
      </c>
      <c r="P41" s="52">
        <f t="shared" si="8"/>
        <v>5.057583220999845E-2</v>
      </c>
    </row>
    <row r="42" spans="1:16" ht="20.100000000000001" customHeight="1" x14ac:dyDescent="0.25">
      <c r="A42" s="38" t="s">
        <v>171</v>
      </c>
      <c r="B42" s="19">
        <v>426.86</v>
      </c>
      <c r="C42" s="140">
        <v>225.47</v>
      </c>
      <c r="D42" s="247">
        <f t="shared" si="20"/>
        <v>0.14281173782272824</v>
      </c>
      <c r="E42" s="215">
        <f t="shared" si="21"/>
        <v>0.12106876869298137</v>
      </c>
      <c r="F42" s="52">
        <f t="shared" si="26"/>
        <v>-0.47179403082978028</v>
      </c>
      <c r="H42" s="19">
        <v>224.755</v>
      </c>
      <c r="I42" s="140">
        <v>126.955</v>
      </c>
      <c r="J42" s="247">
        <f t="shared" si="22"/>
        <v>0.14189848691279963</v>
      </c>
      <c r="K42" s="215">
        <f t="shared" si="23"/>
        <v>0.11160241392799532</v>
      </c>
      <c r="L42" s="52">
        <f t="shared" si="27"/>
        <v>-0.43514048630731239</v>
      </c>
      <c r="N42" s="27">
        <f t="shared" si="24"/>
        <v>5.2653094691467928</v>
      </c>
      <c r="O42" s="152">
        <f t="shared" si="25"/>
        <v>5.6306825741783832</v>
      </c>
      <c r="P42" s="52">
        <f t="shared" si="8"/>
        <v>6.9392522352688363E-2</v>
      </c>
    </row>
    <row r="43" spans="1:16" ht="20.100000000000001" customHeight="1" x14ac:dyDescent="0.25">
      <c r="A43" s="38" t="s">
        <v>168</v>
      </c>
      <c r="B43" s="19">
        <v>201.25</v>
      </c>
      <c r="C43" s="140">
        <v>76.67</v>
      </c>
      <c r="D43" s="247">
        <f t="shared" si="20"/>
        <v>6.733088655958408E-2</v>
      </c>
      <c r="E43" s="215">
        <f t="shared" si="21"/>
        <v>4.1168858365595785E-2</v>
      </c>
      <c r="F43" s="52">
        <f t="shared" si="26"/>
        <v>-0.61903105590062113</v>
      </c>
      <c r="H43" s="19">
        <v>145.166</v>
      </c>
      <c r="I43" s="140">
        <v>59.12299999999999</v>
      </c>
      <c r="J43" s="247">
        <f t="shared" si="22"/>
        <v>9.165017797683464E-2</v>
      </c>
      <c r="K43" s="215">
        <f t="shared" si="23"/>
        <v>5.1973293833758941E-2</v>
      </c>
      <c r="L43" s="52">
        <f t="shared" si="27"/>
        <v>-0.59272143614896056</v>
      </c>
      <c r="N43" s="27">
        <f t="shared" si="24"/>
        <v>7.2132173913043474</v>
      </c>
      <c r="O43" s="152">
        <f t="shared" si="25"/>
        <v>7.7113603756358406</v>
      </c>
      <c r="P43" s="52">
        <f t="shared" si="8"/>
        <v>6.9059749250315522E-2</v>
      </c>
    </row>
    <row r="44" spans="1:16" ht="20.100000000000001" customHeight="1" x14ac:dyDescent="0.25">
      <c r="A44" s="38" t="s">
        <v>175</v>
      </c>
      <c r="B44" s="19">
        <v>24.91</v>
      </c>
      <c r="C44" s="140">
        <v>51.34</v>
      </c>
      <c r="D44" s="247">
        <f t="shared" si="20"/>
        <v>8.3339745798719968E-3</v>
      </c>
      <c r="E44" s="215">
        <f t="shared" si="21"/>
        <v>2.7567616909999842E-2</v>
      </c>
      <c r="F44" s="52">
        <f t="shared" si="26"/>
        <v>1.061019670814934</v>
      </c>
      <c r="H44" s="19">
        <v>21.664999999999999</v>
      </c>
      <c r="I44" s="140">
        <v>58.533999999999992</v>
      </c>
      <c r="J44" s="247">
        <f t="shared" si="22"/>
        <v>1.3678141616274626E-2</v>
      </c>
      <c r="K44" s="215">
        <f t="shared" si="23"/>
        <v>5.1455521222963076E-2</v>
      </c>
      <c r="L44" s="52">
        <f t="shared" si="27"/>
        <v>1.7017770597738284</v>
      </c>
      <c r="N44" s="27">
        <f t="shared" si="24"/>
        <v>8.6973103171417101</v>
      </c>
      <c r="O44" s="152">
        <f t="shared" si="25"/>
        <v>11.40124659135177</v>
      </c>
      <c r="P44" s="52">
        <f t="shared" si="8"/>
        <v>0.31089338837097896</v>
      </c>
    </row>
    <row r="45" spans="1:16" ht="20.100000000000001" customHeight="1" x14ac:dyDescent="0.25">
      <c r="A45" s="38" t="s">
        <v>182</v>
      </c>
      <c r="B45" s="19">
        <v>26.369999999999997</v>
      </c>
      <c r="C45" s="140">
        <v>93.68</v>
      </c>
      <c r="D45" s="247">
        <f t="shared" si="20"/>
        <v>8.8224371606272396E-3</v>
      </c>
      <c r="E45" s="215">
        <f t="shared" si="21"/>
        <v>5.0302577953423945E-2</v>
      </c>
      <c r="F45" s="52">
        <f t="shared" si="26"/>
        <v>2.5525218050815326</v>
      </c>
      <c r="H45" s="19">
        <v>17.675999999999998</v>
      </c>
      <c r="I45" s="140">
        <v>37.436999999999998</v>
      </c>
      <c r="J45" s="247">
        <f t="shared" si="22"/>
        <v>1.11596968017203E-2</v>
      </c>
      <c r="K45" s="215">
        <f t="shared" si="23"/>
        <v>3.2909767793488719E-2</v>
      </c>
      <c r="L45" s="52">
        <f t="shared" si="27"/>
        <v>1.1179565512559404</v>
      </c>
      <c r="N45" s="27">
        <f t="shared" si="24"/>
        <v>6.7030716723549491</v>
      </c>
      <c r="O45" s="152">
        <f t="shared" si="25"/>
        <v>3.9962638770281806</v>
      </c>
      <c r="P45" s="52">
        <f t="shared" si="8"/>
        <v>-0.40381603056555149</v>
      </c>
    </row>
    <row r="46" spans="1:16" ht="20.100000000000001" customHeight="1" x14ac:dyDescent="0.25">
      <c r="A46" s="38" t="s">
        <v>184</v>
      </c>
      <c r="B46" s="19">
        <v>21.76</v>
      </c>
      <c r="C46" s="140">
        <v>26.259999999999998</v>
      </c>
      <c r="D46" s="247">
        <f t="shared" si="20"/>
        <v>7.2800998337219855E-3</v>
      </c>
      <c r="E46" s="215">
        <f t="shared" si="21"/>
        <v>1.4100615895142107E-2</v>
      </c>
      <c r="F46" s="52">
        <f t="shared" si="26"/>
        <v>0.20680147058823511</v>
      </c>
      <c r="H46" s="19">
        <v>28.494999999999997</v>
      </c>
      <c r="I46" s="140">
        <v>25.641999999999999</v>
      </c>
      <c r="J46" s="247">
        <f t="shared" si="22"/>
        <v>1.7990244419835932E-2</v>
      </c>
      <c r="K46" s="215">
        <f t="shared" si="23"/>
        <v>2.2541129517873702E-2</v>
      </c>
      <c r="L46" s="52">
        <f t="shared" si="27"/>
        <v>-0.10012282856641509</v>
      </c>
      <c r="N46" s="27">
        <f t="shared" si="24"/>
        <v>13.095128676470587</v>
      </c>
      <c r="O46" s="152">
        <f t="shared" si="25"/>
        <v>9.7646610814927648</v>
      </c>
      <c r="P46" s="52">
        <f t="shared" si="8"/>
        <v>-0.2543287414168009</v>
      </c>
    </row>
    <row r="47" spans="1:16" ht="20.100000000000001" customHeight="1" x14ac:dyDescent="0.25">
      <c r="A47" s="38" t="s">
        <v>172</v>
      </c>
      <c r="B47" s="19">
        <v>27.93</v>
      </c>
      <c r="C47" s="140">
        <v>34.450000000000003</v>
      </c>
      <c r="D47" s="247">
        <f t="shared" si="20"/>
        <v>9.3443560825301024E-3</v>
      </c>
      <c r="E47" s="215">
        <f t="shared" si="21"/>
        <v>1.8498332733726034E-2</v>
      </c>
      <c r="F47" s="52">
        <f t="shared" si="26"/>
        <v>0.23344074471894033</v>
      </c>
      <c r="H47" s="19">
        <v>10.302</v>
      </c>
      <c r="I47" s="140">
        <v>20.911000000000001</v>
      </c>
      <c r="J47" s="247">
        <f t="shared" si="22"/>
        <v>6.5041410076557213E-3</v>
      </c>
      <c r="K47" s="215">
        <f t="shared" si="23"/>
        <v>1.8382246289223032E-2</v>
      </c>
      <c r="L47" s="52">
        <f t="shared" si="27"/>
        <v>1.0298000388274124</v>
      </c>
      <c r="N47" s="27">
        <f t="shared" si="24"/>
        <v>3.6885069817400646</v>
      </c>
      <c r="O47" s="152">
        <f t="shared" si="25"/>
        <v>6.0699564586357031</v>
      </c>
      <c r="P47" s="52">
        <f t="shared" si="8"/>
        <v>0.64564049592016282</v>
      </c>
    </row>
    <row r="48" spans="1:16" ht="20.100000000000001" customHeight="1" x14ac:dyDescent="0.25">
      <c r="A48" s="38" t="s">
        <v>178</v>
      </c>
      <c r="B48" s="19">
        <v>91.720000000000013</v>
      </c>
      <c r="C48" s="140">
        <v>28.849999999999998</v>
      </c>
      <c r="D48" s="247">
        <f t="shared" si="20"/>
        <v>3.0686156100596534E-2</v>
      </c>
      <c r="E48" s="215">
        <f t="shared" si="21"/>
        <v>1.5491346861190015E-2</v>
      </c>
      <c r="F48" s="52">
        <f t="shared" ref="F48:F61" si="28">(C48-B48)/B48</f>
        <v>-0.68545573484518107</v>
      </c>
      <c r="H48" s="19">
        <v>64.647999999999996</v>
      </c>
      <c r="I48" s="140">
        <v>19.847000000000001</v>
      </c>
      <c r="J48" s="247">
        <f t="shared" si="22"/>
        <v>4.0815347297896237E-2</v>
      </c>
      <c r="K48" s="215">
        <f t="shared" si="23"/>
        <v>1.7446915121333725E-2</v>
      </c>
      <c r="L48" s="52">
        <f t="shared" ref="L48:L61" si="29">(I48-H48)/H48</f>
        <v>-0.69299901002351194</v>
      </c>
      <c r="N48" s="27">
        <f t="shared" ref="N48:N51" si="30">(H48/B48)*10</f>
        <v>7.0484081988661131</v>
      </c>
      <c r="O48" s="152">
        <f t="shared" ref="O48:O51" si="31">(I48/C48)*10</f>
        <v>6.8793760831889097</v>
      </c>
      <c r="P48" s="52">
        <f t="shared" ref="P48:P51" si="32">(O48-N48)/N48</f>
        <v>-2.398160136417693E-2</v>
      </c>
    </row>
    <row r="49" spans="1:16" ht="20.100000000000001" customHeight="1" x14ac:dyDescent="0.25">
      <c r="A49" s="38" t="s">
        <v>179</v>
      </c>
      <c r="B49" s="19">
        <v>28.41</v>
      </c>
      <c r="C49" s="140">
        <v>23.54</v>
      </c>
      <c r="D49" s="247">
        <f t="shared" si="20"/>
        <v>9.5049465200386755E-3</v>
      </c>
      <c r="E49" s="215">
        <f t="shared" si="21"/>
        <v>1.2640079899910327E-2</v>
      </c>
      <c r="F49" s="52">
        <f t="shared" si="28"/>
        <v>-0.1714185146075326</v>
      </c>
      <c r="H49" s="19">
        <v>23.684999999999999</v>
      </c>
      <c r="I49" s="140">
        <v>19.111000000000001</v>
      </c>
      <c r="J49" s="247">
        <f t="shared" si="22"/>
        <v>1.495346338248163E-2</v>
      </c>
      <c r="K49" s="215">
        <f t="shared" si="23"/>
        <v>1.679991912550052E-2</v>
      </c>
      <c r="L49" s="52">
        <f t="shared" si="29"/>
        <v>-0.19311800717753846</v>
      </c>
      <c r="N49" s="27">
        <f t="shared" si="30"/>
        <v>8.3368532206969377</v>
      </c>
      <c r="O49" s="152">
        <f t="shared" si="31"/>
        <v>8.118521665250638</v>
      </c>
      <c r="P49" s="52">
        <f t="shared" si="32"/>
        <v>-2.6188724890138796E-2</v>
      </c>
    </row>
    <row r="50" spans="1:16" ht="20.100000000000001" customHeight="1" x14ac:dyDescent="0.25">
      <c r="A50" s="38" t="s">
        <v>191</v>
      </c>
      <c r="B50" s="19">
        <v>10.879999999999999</v>
      </c>
      <c r="C50" s="140">
        <v>5.74</v>
      </c>
      <c r="D50" s="247">
        <f t="shared" si="20"/>
        <v>3.6400499168609923E-3</v>
      </c>
      <c r="E50" s="215">
        <f t="shared" si="21"/>
        <v>3.0821605193494172E-3</v>
      </c>
      <c r="F50" s="52">
        <f t="shared" si="28"/>
        <v>-0.47242647058823523</v>
      </c>
      <c r="H50" s="19">
        <v>10.088000000000001</v>
      </c>
      <c r="I50" s="140">
        <v>5.556</v>
      </c>
      <c r="J50" s="247">
        <f t="shared" si="22"/>
        <v>6.3690326621268613E-3</v>
      </c>
      <c r="K50" s="215">
        <f t="shared" si="23"/>
        <v>4.8841165120234887E-3</v>
      </c>
      <c r="L50" s="52">
        <f t="shared" si="29"/>
        <v>-0.44924662965900086</v>
      </c>
      <c r="N50" s="27">
        <f t="shared" si="30"/>
        <v>9.272058823529413</v>
      </c>
      <c r="O50" s="152">
        <f t="shared" si="31"/>
        <v>9.6794425087108014</v>
      </c>
      <c r="P50" s="52">
        <f t="shared" si="32"/>
        <v>4.3936701970395564E-2</v>
      </c>
    </row>
    <row r="51" spans="1:16" ht="20.100000000000001" customHeight="1" x14ac:dyDescent="0.25">
      <c r="A51" s="38" t="s">
        <v>198</v>
      </c>
      <c r="B51" s="19">
        <v>8.98</v>
      </c>
      <c r="C51" s="140">
        <v>9.0499999999999989</v>
      </c>
      <c r="D51" s="247">
        <f t="shared" si="20"/>
        <v>3.0043794350562238E-3</v>
      </c>
      <c r="E51" s="215">
        <f t="shared" si="21"/>
        <v>4.8595039547233839E-3</v>
      </c>
      <c r="F51" s="52">
        <f t="shared" si="28"/>
        <v>7.795100222716983E-3</v>
      </c>
      <c r="H51" s="19">
        <v>9.8019999999999996</v>
      </c>
      <c r="I51" s="140">
        <v>4.96</v>
      </c>
      <c r="J51" s="247">
        <f t="shared" si="22"/>
        <v>6.1884673031490367E-3</v>
      </c>
      <c r="K51" s="215">
        <f t="shared" si="23"/>
        <v>4.3601904067020348E-3</v>
      </c>
      <c r="L51" s="52">
        <f t="shared" si="29"/>
        <v>-0.49398082024076717</v>
      </c>
      <c r="N51" s="27">
        <f t="shared" si="30"/>
        <v>10.915367483296212</v>
      </c>
      <c r="O51" s="152">
        <f t="shared" si="31"/>
        <v>5.4806629834254146</v>
      </c>
      <c r="P51" s="52">
        <f t="shared" si="32"/>
        <v>-0.49789478074719207</v>
      </c>
    </row>
    <row r="52" spans="1:16" ht="20.100000000000001" customHeight="1" x14ac:dyDescent="0.25">
      <c r="A52" s="38" t="s">
        <v>195</v>
      </c>
      <c r="B52" s="19">
        <v>4</v>
      </c>
      <c r="C52" s="140">
        <v>4.8899999999999988</v>
      </c>
      <c r="D52" s="247">
        <f t="shared" si="20"/>
        <v>1.3382536459047767E-3</v>
      </c>
      <c r="E52" s="215">
        <f t="shared" si="21"/>
        <v>2.6257430208394853E-3</v>
      </c>
      <c r="F52" s="52">
        <f t="shared" si="28"/>
        <v>0.2224999999999997</v>
      </c>
      <c r="H52" s="19">
        <v>13.104000000000001</v>
      </c>
      <c r="I52" s="140">
        <v>4.2059999999999995</v>
      </c>
      <c r="J52" s="247">
        <f t="shared" si="22"/>
        <v>8.2731764477111808E-3</v>
      </c>
      <c r="K52" s="215">
        <f t="shared" si="23"/>
        <v>3.6973711392316038E-3</v>
      </c>
      <c r="L52" s="52">
        <f t="shared" si="29"/>
        <v>-0.67902930402930406</v>
      </c>
      <c r="N52" s="27">
        <f t="shared" si="24"/>
        <v>32.760000000000005</v>
      </c>
      <c r="O52" s="152">
        <f t="shared" si="25"/>
        <v>8.6012269938650316</v>
      </c>
      <c r="P52" s="52">
        <f t="shared" si="8"/>
        <v>-0.73744728345955335</v>
      </c>
    </row>
    <row r="53" spans="1:16" ht="20.100000000000001" customHeight="1" x14ac:dyDescent="0.25">
      <c r="A53" s="38" t="s">
        <v>189</v>
      </c>
      <c r="B53" s="19">
        <v>1.3900000000000001</v>
      </c>
      <c r="C53" s="140">
        <v>4.5200000000000005</v>
      </c>
      <c r="D53" s="247">
        <f t="shared" si="20"/>
        <v>4.6504314195190992E-4</v>
      </c>
      <c r="E53" s="215">
        <f t="shared" si="21"/>
        <v>2.4270671685469279E-3</v>
      </c>
      <c r="F53" s="52">
        <f t="shared" si="28"/>
        <v>2.2517985611510793</v>
      </c>
      <c r="H53" s="19">
        <v>0.752</v>
      </c>
      <c r="I53" s="140">
        <v>3.8650000000000002</v>
      </c>
      <c r="J53" s="247">
        <f t="shared" si="22"/>
        <v>4.7477325157805304E-4</v>
      </c>
      <c r="K53" s="215">
        <f t="shared" si="23"/>
        <v>3.3976080487708397E-3</v>
      </c>
      <c r="L53" s="52">
        <f t="shared" si="29"/>
        <v>4.1396276595744688</v>
      </c>
      <c r="N53" s="27">
        <f t="shared" ref="N53:N60" si="33">(H53/B53)*10</f>
        <v>5.4100719424460433</v>
      </c>
      <c r="O53" s="152">
        <f t="shared" ref="O53:O60" si="34">(I53/C53)*10</f>
        <v>8.5508849557522115</v>
      </c>
      <c r="P53" s="52">
        <f t="shared" ref="P53:P60" si="35">(O53-N53)/N53</f>
        <v>0.58054921389568803</v>
      </c>
    </row>
    <row r="54" spans="1:16" ht="20.100000000000001" customHeight="1" x14ac:dyDescent="0.25">
      <c r="A54" s="38" t="s">
        <v>222</v>
      </c>
      <c r="B54" s="19">
        <v>6.27</v>
      </c>
      <c r="C54" s="140">
        <v>3.2</v>
      </c>
      <c r="D54" s="247">
        <f t="shared" si="20"/>
        <v>2.0977125899557373E-3</v>
      </c>
      <c r="E54" s="215">
        <f t="shared" si="21"/>
        <v>1.7182776414491525E-3</v>
      </c>
      <c r="F54" s="52">
        <f t="shared" si="28"/>
        <v>-0.48963317384370009</v>
      </c>
      <c r="H54" s="19">
        <v>6.0750000000000002</v>
      </c>
      <c r="I54" s="140">
        <v>3.621</v>
      </c>
      <c r="J54" s="247">
        <f t="shared" si="22"/>
        <v>3.8354355097562133E-3</v>
      </c>
      <c r="K54" s="215">
        <f t="shared" si="23"/>
        <v>3.1831148110217874E-3</v>
      </c>
      <c r="L54" s="52">
        <f t="shared" si="29"/>
        <v>-0.40395061728395065</v>
      </c>
      <c r="N54" s="27">
        <f t="shared" si="33"/>
        <v>9.6889952153110066</v>
      </c>
      <c r="O54" s="152">
        <f t="shared" si="34"/>
        <v>11.315625000000001</v>
      </c>
      <c r="P54" s="52">
        <f t="shared" si="35"/>
        <v>0.16788425925925912</v>
      </c>
    </row>
    <row r="55" spans="1:16" ht="20.100000000000001" customHeight="1" x14ac:dyDescent="0.25">
      <c r="A55" s="38" t="s">
        <v>194</v>
      </c>
      <c r="B55" s="19"/>
      <c r="C55" s="140">
        <v>2.25</v>
      </c>
      <c r="D55" s="247">
        <f t="shared" si="20"/>
        <v>0</v>
      </c>
      <c r="E55" s="215">
        <f t="shared" si="21"/>
        <v>1.2081639666439354E-3</v>
      </c>
      <c r="F55" s="52"/>
      <c r="H55" s="19"/>
      <c r="I55" s="140">
        <v>1.9039999999999999</v>
      </c>
      <c r="J55" s="247">
        <f t="shared" si="22"/>
        <v>0</v>
      </c>
      <c r="K55" s="215">
        <f t="shared" si="23"/>
        <v>1.6737505109598132E-3</v>
      </c>
      <c r="L55" s="52"/>
      <c r="N55" s="27"/>
      <c r="O55" s="152">
        <f t="shared" si="34"/>
        <v>8.4622222222222216</v>
      </c>
      <c r="P55" s="52"/>
    </row>
    <row r="56" spans="1:16" ht="20.100000000000001" customHeight="1" x14ac:dyDescent="0.25">
      <c r="A56" s="38" t="s">
        <v>193</v>
      </c>
      <c r="B56" s="19">
        <v>12.82</v>
      </c>
      <c r="C56" s="140">
        <v>2.34</v>
      </c>
      <c r="D56" s="247">
        <f t="shared" ref="D56:D57" si="36">B56/$B$62</f>
        <v>4.2891029351248095E-3</v>
      </c>
      <c r="E56" s="215">
        <f t="shared" ref="E56:E57" si="37">C56/$C$62</f>
        <v>1.2564905253096927E-3</v>
      </c>
      <c r="F56" s="52">
        <f t="shared" si="28"/>
        <v>-0.81747269890795637</v>
      </c>
      <c r="H56" s="19">
        <v>7.3109999999999999</v>
      </c>
      <c r="I56" s="140">
        <v>1.4139999999999999</v>
      </c>
      <c r="J56" s="247">
        <f t="shared" si="22"/>
        <v>4.6157809072967368E-3</v>
      </c>
      <c r="K56" s="215">
        <f t="shared" si="23"/>
        <v>1.2430058941686848E-3</v>
      </c>
      <c r="L56" s="52">
        <f t="shared" si="29"/>
        <v>-0.80659280536178368</v>
      </c>
      <c r="N56" s="27">
        <f t="shared" si="33"/>
        <v>5.7028081123244938</v>
      </c>
      <c r="O56" s="152">
        <f t="shared" si="34"/>
        <v>6.0427350427350426</v>
      </c>
      <c r="P56" s="52">
        <f t="shared" si="35"/>
        <v>5.9606938146125492E-2</v>
      </c>
    </row>
    <row r="57" spans="1:16" ht="20.100000000000001" customHeight="1" x14ac:dyDescent="0.25">
      <c r="A57" s="38" t="s">
        <v>197</v>
      </c>
      <c r="B57" s="19">
        <v>1.18</v>
      </c>
      <c r="C57" s="140">
        <v>1.51</v>
      </c>
      <c r="D57" s="247">
        <f t="shared" si="36"/>
        <v>3.947848255419091E-4</v>
      </c>
      <c r="E57" s="215">
        <f t="shared" si="37"/>
        <v>8.1081226205881882E-4</v>
      </c>
      <c r="F57" s="52">
        <f t="shared" si="28"/>
        <v>0.27966101694915263</v>
      </c>
      <c r="H57" s="19">
        <v>1.165</v>
      </c>
      <c r="I57" s="140">
        <v>1.1500000000000001</v>
      </c>
      <c r="J57" s="247">
        <f t="shared" si="22"/>
        <v>7.3551973150057421E-4</v>
      </c>
      <c r="K57" s="215">
        <f t="shared" si="23"/>
        <v>1.010931243489383E-3</v>
      </c>
      <c r="L57" s="52">
        <f t="shared" si="29"/>
        <v>-1.287553648068661E-2</v>
      </c>
      <c r="N57" s="27">
        <f t="shared" si="33"/>
        <v>9.8728813559322042</v>
      </c>
      <c r="O57" s="152">
        <f t="shared" si="34"/>
        <v>7.6158940397351005</v>
      </c>
      <c r="P57" s="52">
        <f t="shared" si="35"/>
        <v>-0.22860472387232464</v>
      </c>
    </row>
    <row r="58" spans="1:16" ht="20.100000000000001" customHeight="1" x14ac:dyDescent="0.25">
      <c r="A58" s="38" t="s">
        <v>196</v>
      </c>
      <c r="B58" s="19">
        <v>0.35000000000000003</v>
      </c>
      <c r="C58" s="140">
        <v>0.19000000000000003</v>
      </c>
      <c r="D58" s="247">
        <f>B58/$B$62</f>
        <v>1.1709719401666797E-4</v>
      </c>
      <c r="E58" s="215">
        <f>C58/$C$62</f>
        <v>1.0202273496104345E-4</v>
      </c>
      <c r="F58" s="52">
        <f t="shared" si="28"/>
        <v>-0.45714285714285713</v>
      </c>
      <c r="H58" s="19">
        <v>0.20399999999999999</v>
      </c>
      <c r="I58" s="140">
        <v>1.103</v>
      </c>
      <c r="J58" s="247">
        <f t="shared" si="22"/>
        <v>1.2879487143872714E-4</v>
      </c>
      <c r="K58" s="215">
        <f t="shared" si="23"/>
        <v>9.6961492310329513E-4</v>
      </c>
      <c r="L58" s="52">
        <f t="shared" si="29"/>
        <v>4.4068627450980395</v>
      </c>
      <c r="N58" s="27">
        <f t="shared" si="33"/>
        <v>5.8285714285714274</v>
      </c>
      <c r="O58" s="152">
        <f t="shared" si="34"/>
        <v>58.052631578947356</v>
      </c>
      <c r="P58" s="52">
        <f t="shared" si="35"/>
        <v>8.9600103199174406</v>
      </c>
    </row>
    <row r="59" spans="1:16" ht="20.100000000000001" customHeight="1" x14ac:dyDescent="0.25">
      <c r="A59" s="38" t="s">
        <v>190</v>
      </c>
      <c r="B59" s="19">
        <v>0.48</v>
      </c>
      <c r="C59" s="140">
        <v>0.62</v>
      </c>
      <c r="D59" s="247">
        <f>B59/$B$62</f>
        <v>1.6059043750857319E-4</v>
      </c>
      <c r="E59" s="215">
        <f>C59/$C$62</f>
        <v>3.3291629303077331E-4</v>
      </c>
      <c r="F59" s="52">
        <f t="shared" si="28"/>
        <v>0.29166666666666669</v>
      </c>
      <c r="H59" s="19">
        <v>0.58899999999999997</v>
      </c>
      <c r="I59" s="140">
        <v>0.76</v>
      </c>
      <c r="J59" s="247">
        <f t="shared" si="22"/>
        <v>3.71863623908874E-4</v>
      </c>
      <c r="K59" s="215">
        <f t="shared" si="23"/>
        <v>6.6809369134950523E-4</v>
      </c>
      <c r="L59" s="52">
        <f t="shared" si="29"/>
        <v>0.29032258064516137</v>
      </c>
      <c r="N59" s="27">
        <f t="shared" si="33"/>
        <v>12.270833333333332</v>
      </c>
      <c r="O59" s="152">
        <f t="shared" si="34"/>
        <v>12.258064516129032</v>
      </c>
      <c r="P59" s="52">
        <f t="shared" si="35"/>
        <v>-1.0405827263266652E-3</v>
      </c>
    </row>
    <row r="60" spans="1:16" ht="20.100000000000001" customHeight="1" x14ac:dyDescent="0.25">
      <c r="A60" s="38" t="s">
        <v>192</v>
      </c>
      <c r="B60" s="19">
        <v>0.04</v>
      </c>
      <c r="C60" s="140">
        <v>6.0000000000000005E-2</v>
      </c>
      <c r="D60" s="247">
        <f>B60/$B$62</f>
        <v>1.3382536459047767E-5</v>
      </c>
      <c r="E60" s="215">
        <f>C60/$C$62</f>
        <v>3.221770577717161E-5</v>
      </c>
      <c r="F60" s="52">
        <f t="shared" si="28"/>
        <v>0.50000000000000011</v>
      </c>
      <c r="H60" s="19">
        <v>3.7999999999999999E-2</v>
      </c>
      <c r="I60" s="140">
        <v>0.32500000000000001</v>
      </c>
      <c r="J60" s="247">
        <f t="shared" si="22"/>
        <v>2.3991201542507999E-5</v>
      </c>
      <c r="K60" s="215">
        <f t="shared" si="23"/>
        <v>2.8569796011656477E-4</v>
      </c>
      <c r="L60" s="52">
        <f t="shared" si="29"/>
        <v>7.5526315789473699</v>
      </c>
      <c r="N60" s="27">
        <f t="shared" si="33"/>
        <v>9.5</v>
      </c>
      <c r="O60" s="152">
        <f t="shared" si="34"/>
        <v>54.166666666666657</v>
      </c>
      <c r="P60" s="52">
        <f t="shared" si="35"/>
        <v>4.7017543859649109</v>
      </c>
    </row>
    <row r="61" spans="1:16" ht="20.100000000000001" customHeight="1" thickBot="1" x14ac:dyDescent="0.3">
      <c r="A61" s="8" t="s">
        <v>17</v>
      </c>
      <c r="B61" s="19">
        <f>B62-SUM(B39:B60)</f>
        <v>0.51000000000021828</v>
      </c>
      <c r="C61" s="140">
        <f>C62-SUM(C39:C60)</f>
        <v>0.11000000000012733</v>
      </c>
      <c r="D61" s="247">
        <f>B61/$B$62</f>
        <v>1.7062733985293206E-4</v>
      </c>
      <c r="E61" s="215">
        <f>C61/$C$62</f>
        <v>5.9065793924882987E-5</v>
      </c>
      <c r="F61" s="52">
        <f t="shared" si="28"/>
        <v>-0.78431372549003875</v>
      </c>
      <c r="H61" s="19">
        <f>H62-SUM(H39:H60)</f>
        <v>0.32300000000009277</v>
      </c>
      <c r="I61" s="140">
        <f>I62-SUM(I39:I60)</f>
        <v>0.11699999999950705</v>
      </c>
      <c r="J61" s="247">
        <f t="shared" si="22"/>
        <v>2.0392521311137656E-4</v>
      </c>
      <c r="K61" s="215">
        <f t="shared" si="23"/>
        <v>1.0285126564152998E-4</v>
      </c>
      <c r="L61" s="52">
        <f t="shared" si="29"/>
        <v>-0.63777089783444751</v>
      </c>
      <c r="N61" s="27">
        <f t="shared" ref="N61" si="38">(H61/B61)*10</f>
        <v>6.3333333333324413</v>
      </c>
      <c r="O61" s="152">
        <f t="shared" ref="O61" si="39">(I61/C61)*10</f>
        <v>10.636363636306513</v>
      </c>
      <c r="P61" s="52">
        <f t="shared" ref="P61" si="40">(O61-N61)/N61</f>
        <v>0.67942583731179118</v>
      </c>
    </row>
    <row r="62" spans="1:16" ht="26.25" customHeight="1" thickBot="1" x14ac:dyDescent="0.3">
      <c r="A62" s="12" t="s">
        <v>18</v>
      </c>
      <c r="B62" s="17">
        <v>2988.97</v>
      </c>
      <c r="C62" s="145">
        <v>1862.33</v>
      </c>
      <c r="D62" s="253">
        <f>SUM(D39:D61)</f>
        <v>1.0000000000000002</v>
      </c>
      <c r="E62" s="254">
        <f>SUM(E39:E61)</f>
        <v>1.0000000000000002</v>
      </c>
      <c r="F62" s="57">
        <f t="shared" si="26"/>
        <v>-0.37693252190553933</v>
      </c>
      <c r="G62" s="1"/>
      <c r="H62" s="17">
        <v>1583.9139999999993</v>
      </c>
      <c r="I62" s="145">
        <v>1137.5650000000001</v>
      </c>
      <c r="J62" s="253">
        <f>SUM(J39:J61)</f>
        <v>1.0000000000000004</v>
      </c>
      <c r="K62" s="254">
        <f>SUM(K39:K61)</f>
        <v>0.99999999999999944</v>
      </c>
      <c r="L62" s="57">
        <f t="shared" si="27"/>
        <v>-0.28180128466570753</v>
      </c>
      <c r="M62" s="1"/>
      <c r="N62" s="29">
        <f t="shared" si="24"/>
        <v>5.2991967132490441</v>
      </c>
      <c r="O62" s="146">
        <f t="shared" si="25"/>
        <v>6.1082890787347033</v>
      </c>
      <c r="P62" s="57">
        <f t="shared" si="8"/>
        <v>0.15268207791999261</v>
      </c>
    </row>
    <row r="64" spans="1:16" ht="15.75" thickBot="1" x14ac:dyDescent="0.3"/>
    <row r="65" spans="1:16" x14ac:dyDescent="0.25">
      <c r="A65" s="375" t="s">
        <v>15</v>
      </c>
      <c r="B65" s="363" t="s">
        <v>1</v>
      </c>
      <c r="C65" s="361"/>
      <c r="D65" s="363" t="s">
        <v>104</v>
      </c>
      <c r="E65" s="361"/>
      <c r="F65" s="130" t="s">
        <v>0</v>
      </c>
      <c r="H65" s="373" t="s">
        <v>19</v>
      </c>
      <c r="I65" s="374"/>
      <c r="J65" s="363" t="s">
        <v>104</v>
      </c>
      <c r="K65" s="364"/>
      <c r="L65" s="130" t="s">
        <v>0</v>
      </c>
      <c r="N65" s="371" t="s">
        <v>22</v>
      </c>
      <c r="O65" s="361"/>
      <c r="P65" s="130" t="s">
        <v>0</v>
      </c>
    </row>
    <row r="66" spans="1:16" x14ac:dyDescent="0.25">
      <c r="A66" s="376"/>
      <c r="B66" s="366" t="str">
        <f>B5</f>
        <v>jan-mar</v>
      </c>
      <c r="C66" s="368"/>
      <c r="D66" s="366" t="str">
        <f>B5</f>
        <v>jan-mar</v>
      </c>
      <c r="E66" s="368"/>
      <c r="F66" s="131" t="str">
        <f>F37</f>
        <v>2025/2024</v>
      </c>
      <c r="H66" s="369" t="str">
        <f>B5</f>
        <v>jan-mar</v>
      </c>
      <c r="I66" s="368"/>
      <c r="J66" s="366" t="str">
        <f>B5</f>
        <v>jan-mar</v>
      </c>
      <c r="K66" s="367"/>
      <c r="L66" s="131" t="str">
        <f>L37</f>
        <v>2025/2024</v>
      </c>
      <c r="N66" s="369" t="str">
        <f>B5</f>
        <v>jan-mar</v>
      </c>
      <c r="O66" s="367"/>
      <c r="P66" s="131" t="str">
        <f>P37</f>
        <v>2025/2024</v>
      </c>
    </row>
    <row r="67" spans="1:16" ht="19.5" customHeight="1" thickBot="1" x14ac:dyDescent="0.3">
      <c r="A67" s="377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165</v>
      </c>
      <c r="B68" s="39">
        <v>487.15</v>
      </c>
      <c r="C68" s="147">
        <v>325.88</v>
      </c>
      <c r="D68" s="247">
        <f t="shared" ref="D68:D78" si="41">B68/$B$95</f>
        <v>0.16743944648571363</v>
      </c>
      <c r="E68" s="246">
        <f t="shared" ref="E68:E78" si="42">C68/$C$95</f>
        <v>0.14716800491342794</v>
      </c>
      <c r="F68" s="61">
        <f t="shared" ref="F68:F93" si="43">(C68-B68)/B68</f>
        <v>-0.33104793184850662</v>
      </c>
      <c r="H68" s="19">
        <v>475.57300000000004</v>
      </c>
      <c r="I68" s="147">
        <v>487.70799999999997</v>
      </c>
      <c r="J68" s="245">
        <f t="shared" ref="J68:J78" si="44">H68/$H$95</f>
        <v>0.21583558893421273</v>
      </c>
      <c r="K68" s="246">
        <f t="shared" ref="K68:K78" si="45">I68/$I$95</f>
        <v>0.2473588272229216</v>
      </c>
      <c r="L68" s="61">
        <f t="shared" ref="L68:L94" si="46">(I68-H68)/H68</f>
        <v>2.5516587358828051E-2</v>
      </c>
      <c r="N68" s="41">
        <f t="shared" ref="N68:N69" si="47">(H68/B68)*10</f>
        <v>9.7623524581751013</v>
      </c>
      <c r="O68" s="149">
        <f t="shared" ref="O68:O69" si="48">(I68/C68)*10</f>
        <v>14.965877009942311</v>
      </c>
      <c r="P68" s="61">
        <f t="shared" si="8"/>
        <v>0.53301953336152297</v>
      </c>
    </row>
    <row r="69" spans="1:16" ht="20.100000000000001" customHeight="1" x14ac:dyDescent="0.25">
      <c r="A69" s="38" t="s">
        <v>183</v>
      </c>
      <c r="B69" s="19">
        <v>696.72</v>
      </c>
      <c r="C69" s="140">
        <v>693.63000000000011</v>
      </c>
      <c r="D69" s="247">
        <f t="shared" si="41"/>
        <v>0.23947123299913048</v>
      </c>
      <c r="E69" s="215">
        <f t="shared" si="42"/>
        <v>0.31324457852001059</v>
      </c>
      <c r="F69" s="52">
        <f t="shared" si="43"/>
        <v>-4.4350671718910292E-3</v>
      </c>
      <c r="H69" s="19">
        <v>409.233</v>
      </c>
      <c r="I69" s="140">
        <v>432.01100000000002</v>
      </c>
      <c r="J69" s="214">
        <f t="shared" si="44"/>
        <v>0.1857276287054031</v>
      </c>
      <c r="K69" s="215">
        <f t="shared" si="45"/>
        <v>0.2191100705901925</v>
      </c>
      <c r="L69" s="52">
        <f t="shared" si="46"/>
        <v>5.5660222904800001E-2</v>
      </c>
      <c r="N69" s="40">
        <f t="shared" si="47"/>
        <v>5.8737082328625556</v>
      </c>
      <c r="O69" s="143">
        <f t="shared" si="48"/>
        <v>6.2282629067370205</v>
      </c>
      <c r="P69" s="52">
        <f t="shared" si="8"/>
        <v>6.0363004054369326E-2</v>
      </c>
    </row>
    <row r="70" spans="1:16" ht="20.100000000000001" customHeight="1" x14ac:dyDescent="0.25">
      <c r="A70" s="38" t="s">
        <v>167</v>
      </c>
      <c r="B70" s="19">
        <v>578.69999999999993</v>
      </c>
      <c r="C70" s="140">
        <v>335.9799999999999</v>
      </c>
      <c r="D70" s="247">
        <f t="shared" si="41"/>
        <v>0.19890630746440002</v>
      </c>
      <c r="E70" s="215">
        <f t="shared" si="42"/>
        <v>0.15172918341356789</v>
      </c>
      <c r="F70" s="52">
        <f t="shared" si="43"/>
        <v>-0.41942284430620363</v>
      </c>
      <c r="H70" s="19">
        <v>388.66200000000003</v>
      </c>
      <c r="I70" s="140">
        <v>398.42099999999988</v>
      </c>
      <c r="J70" s="214">
        <f t="shared" si="44"/>
        <v>0.17639161951235455</v>
      </c>
      <c r="K70" s="215">
        <f t="shared" si="45"/>
        <v>0.20207368200026168</v>
      </c>
      <c r="L70" s="52">
        <f t="shared" si="46"/>
        <v>2.5109220865430229E-2</v>
      </c>
      <c r="N70" s="40">
        <f t="shared" ref="N70:N77" si="49">(H70/B70)*10</f>
        <v>6.7161223431829971</v>
      </c>
      <c r="O70" s="143">
        <f t="shared" ref="O70:O77" si="50">(I70/C70)*10</f>
        <v>11.85847371867373</v>
      </c>
      <c r="P70" s="52">
        <f t="shared" ref="P70:P77" si="51">(O70-N70)/N70</f>
        <v>0.76567267728681654</v>
      </c>
    </row>
    <row r="71" spans="1:16" ht="20.100000000000001" customHeight="1" x14ac:dyDescent="0.25">
      <c r="A71" s="38" t="s">
        <v>170</v>
      </c>
      <c r="B71" s="19">
        <v>177.25</v>
      </c>
      <c r="C71" s="140">
        <v>163.80000000000001</v>
      </c>
      <c r="D71" s="247">
        <f t="shared" si="41"/>
        <v>6.0923005007888213E-2</v>
      </c>
      <c r="E71" s="215">
        <f t="shared" si="42"/>
        <v>7.3972380031973428E-2</v>
      </c>
      <c r="F71" s="52">
        <f t="shared" si="43"/>
        <v>-7.5881523272214327E-2</v>
      </c>
      <c r="H71" s="19">
        <v>143.17700000000002</v>
      </c>
      <c r="I71" s="140">
        <v>132.965</v>
      </c>
      <c r="J71" s="214">
        <f t="shared" si="44"/>
        <v>6.4979912898406295E-2</v>
      </c>
      <c r="K71" s="215">
        <f t="shared" si="45"/>
        <v>6.7438029439122943E-2</v>
      </c>
      <c r="L71" s="52">
        <f t="shared" si="46"/>
        <v>-7.1324304881370718E-2</v>
      </c>
      <c r="N71" s="40">
        <f t="shared" si="49"/>
        <v>8.0776868829337118</v>
      </c>
      <c r="O71" s="143">
        <f t="shared" si="50"/>
        <v>8.117521367521368</v>
      </c>
      <c r="P71" s="52">
        <f t="shared" si="51"/>
        <v>4.931422220860928E-3</v>
      </c>
    </row>
    <row r="72" spans="1:16" ht="20.100000000000001" customHeight="1" x14ac:dyDescent="0.25">
      <c r="A72" s="38" t="s">
        <v>180</v>
      </c>
      <c r="B72" s="19">
        <v>71.25</v>
      </c>
      <c r="C72" s="140">
        <v>53.789999999999992</v>
      </c>
      <c r="D72" s="247">
        <f t="shared" si="41"/>
        <v>2.4489501307825304E-2</v>
      </c>
      <c r="E72" s="215">
        <f t="shared" si="42"/>
        <v>2.4291662526983209E-2</v>
      </c>
      <c r="F72" s="52">
        <f t="shared" si="43"/>
        <v>-0.24505263157894747</v>
      </c>
      <c r="H72" s="19">
        <v>173.09</v>
      </c>
      <c r="I72" s="140">
        <v>129.72899999999998</v>
      </c>
      <c r="J72" s="214">
        <f t="shared" si="44"/>
        <v>7.8555725595487708E-2</v>
      </c>
      <c r="K72" s="215">
        <f t="shared" si="45"/>
        <v>6.5796774497860186E-2</v>
      </c>
      <c r="L72" s="52">
        <f t="shared" si="46"/>
        <v>-0.25051129470217814</v>
      </c>
      <c r="N72" s="40">
        <f t="shared" si="49"/>
        <v>24.293333333333337</v>
      </c>
      <c r="O72" s="143">
        <f t="shared" si="50"/>
        <v>24.117679866146126</v>
      </c>
      <c r="P72" s="52">
        <f t="shared" si="51"/>
        <v>-7.2305214264768228E-3</v>
      </c>
    </row>
    <row r="73" spans="1:16" ht="20.100000000000001" customHeight="1" x14ac:dyDescent="0.25">
      <c r="A73" s="38" t="s">
        <v>174</v>
      </c>
      <c r="B73" s="19">
        <v>285.04999999999995</v>
      </c>
      <c r="C73" s="140">
        <v>219.58</v>
      </c>
      <c r="D73" s="247">
        <f t="shared" si="41"/>
        <v>9.7975190846254057E-2</v>
      </c>
      <c r="E73" s="215">
        <f t="shared" si="42"/>
        <v>9.9162730204033725E-2</v>
      </c>
      <c r="F73" s="52">
        <f t="shared" si="43"/>
        <v>-0.22967900368356411</v>
      </c>
      <c r="H73" s="19">
        <v>126.392</v>
      </c>
      <c r="I73" s="140">
        <v>96.721000000000004</v>
      </c>
      <c r="J73" s="214">
        <f t="shared" si="44"/>
        <v>5.7362154194146871E-2</v>
      </c>
      <c r="K73" s="215">
        <f t="shared" si="45"/>
        <v>4.9055568347921713E-2</v>
      </c>
      <c r="L73" s="52">
        <f t="shared" si="46"/>
        <v>-0.23475378188492937</v>
      </c>
      <c r="N73" s="40">
        <f t="shared" si="49"/>
        <v>4.4340291176986497</v>
      </c>
      <c r="O73" s="143">
        <f t="shared" si="50"/>
        <v>4.4048182894616996</v>
      </c>
      <c r="P73" s="52">
        <f t="shared" si="51"/>
        <v>-6.5878746985114749E-3</v>
      </c>
    </row>
    <row r="74" spans="1:16" ht="20.100000000000001" customHeight="1" x14ac:dyDescent="0.25">
      <c r="A74" s="38" t="s">
        <v>176</v>
      </c>
      <c r="B74" s="19">
        <v>143.80000000000001</v>
      </c>
      <c r="C74" s="140">
        <v>94.5</v>
      </c>
      <c r="D74" s="247">
        <f t="shared" si="41"/>
        <v>4.9425828604424966E-2</v>
      </c>
      <c r="E74" s="215">
        <f t="shared" si="42"/>
        <v>4.2676373095369279E-2</v>
      </c>
      <c r="F74" s="52">
        <f t="shared" si="43"/>
        <v>-0.34283727399165514</v>
      </c>
      <c r="H74" s="19">
        <v>89.920999999999992</v>
      </c>
      <c r="I74" s="140">
        <v>58.061999999999998</v>
      </c>
      <c r="J74" s="214">
        <f t="shared" si="44"/>
        <v>4.0810037560066147E-2</v>
      </c>
      <c r="K74" s="215">
        <f t="shared" si="45"/>
        <v>2.9448252286649542E-2</v>
      </c>
      <c r="L74" s="52">
        <f t="shared" si="46"/>
        <v>-0.35429988545501045</v>
      </c>
      <c r="N74" s="40">
        <f t="shared" ref="N74" si="52">(H74/B74)*10</f>
        <v>6.2531988873435314</v>
      </c>
      <c r="O74" s="143">
        <f t="shared" ref="O74" si="53">(I74/C74)*10</f>
        <v>6.1441269841269843</v>
      </c>
      <c r="P74" s="52">
        <f t="shared" ref="P74" si="54">(O74-N74)/N74</f>
        <v>-1.7442577020428448E-2</v>
      </c>
    </row>
    <row r="75" spans="1:16" ht="20.100000000000001" customHeight="1" x14ac:dyDescent="0.25">
      <c r="A75" s="38" t="s">
        <v>204</v>
      </c>
      <c r="B75" s="19">
        <v>6.5299999999999994</v>
      </c>
      <c r="C75" s="140">
        <v>39.83</v>
      </c>
      <c r="D75" s="247">
        <f t="shared" si="41"/>
        <v>2.2444413128434979E-3</v>
      </c>
      <c r="E75" s="215">
        <f t="shared" si="42"/>
        <v>1.7987300956492681E-2</v>
      </c>
      <c r="F75" s="52">
        <f t="shared" si="43"/>
        <v>5.0995405819295563</v>
      </c>
      <c r="H75" s="19">
        <v>13.648</v>
      </c>
      <c r="I75" s="140">
        <v>38.222999999999999</v>
      </c>
      <c r="J75" s="214">
        <f t="shared" si="44"/>
        <v>6.1940524751702367E-3</v>
      </c>
      <c r="K75" s="215">
        <f t="shared" si="45"/>
        <v>1.9386182824439487E-2</v>
      </c>
      <c r="L75" s="52">
        <f t="shared" si="46"/>
        <v>1.8006301289566238</v>
      </c>
      <c r="N75" s="40">
        <f t="shared" si="49"/>
        <v>20.900459418070447</v>
      </c>
      <c r="O75" s="143">
        <f t="shared" si="50"/>
        <v>9.5965352749184021</v>
      </c>
      <c r="P75" s="52">
        <f t="shared" si="51"/>
        <v>-0.54084572578240653</v>
      </c>
    </row>
    <row r="76" spans="1:16" ht="20.100000000000001" customHeight="1" x14ac:dyDescent="0.25">
      <c r="A76" s="38" t="s">
        <v>238</v>
      </c>
      <c r="B76" s="19"/>
      <c r="C76" s="140">
        <v>2.6</v>
      </c>
      <c r="D76" s="247">
        <f t="shared" si="41"/>
        <v>0</v>
      </c>
      <c r="E76" s="215">
        <f t="shared" si="42"/>
        <v>1.1741647624122767E-3</v>
      </c>
      <c r="F76" s="52"/>
      <c r="H76" s="19"/>
      <c r="I76" s="140">
        <v>35.725999999999999</v>
      </c>
      <c r="J76" s="214">
        <f t="shared" si="44"/>
        <v>0</v>
      </c>
      <c r="K76" s="215">
        <f t="shared" si="45"/>
        <v>1.8119738575881672E-2</v>
      </c>
      <c r="L76" s="52"/>
      <c r="N76" s="40"/>
      <c r="O76" s="143">
        <f t="shared" si="50"/>
        <v>137.40769230769229</v>
      </c>
      <c r="P76" s="52"/>
    </row>
    <row r="77" spans="1:16" ht="20.100000000000001" customHeight="1" x14ac:dyDescent="0.25">
      <c r="A77" s="38" t="s">
        <v>187</v>
      </c>
      <c r="B77" s="19">
        <v>118.75999999999999</v>
      </c>
      <c r="C77" s="140">
        <v>121.5</v>
      </c>
      <c r="D77" s="247">
        <f t="shared" si="41"/>
        <v>4.0819272636032737E-2</v>
      </c>
      <c r="E77" s="215">
        <f t="shared" si="42"/>
        <v>5.4869622551189073E-2</v>
      </c>
      <c r="F77" s="52">
        <f t="shared" si="43"/>
        <v>2.3071741327046223E-2</v>
      </c>
      <c r="H77" s="19">
        <v>59.301000000000002</v>
      </c>
      <c r="I77" s="140">
        <v>32.076999999999998</v>
      </c>
      <c r="J77" s="214">
        <f t="shared" si="44"/>
        <v>2.6913357695638206E-2</v>
      </c>
      <c r="K77" s="215">
        <f t="shared" si="45"/>
        <v>1.6269015683215482E-2</v>
      </c>
      <c r="L77" s="52">
        <f t="shared" si="46"/>
        <v>-0.45908163437378802</v>
      </c>
      <c r="N77" s="40">
        <f t="shared" si="49"/>
        <v>4.9933479285954876</v>
      </c>
      <c r="O77" s="143">
        <f t="shared" si="50"/>
        <v>2.6400823045267492</v>
      </c>
      <c r="P77" s="52">
        <f t="shared" si="51"/>
        <v>-0.47128012261918573</v>
      </c>
    </row>
    <row r="78" spans="1:16" ht="20.100000000000001" customHeight="1" x14ac:dyDescent="0.25">
      <c r="A78" s="38" t="s">
        <v>221</v>
      </c>
      <c r="B78" s="19">
        <v>22.7</v>
      </c>
      <c r="C78" s="140">
        <v>28.5</v>
      </c>
      <c r="D78" s="247">
        <f t="shared" si="41"/>
        <v>7.8022691885983771E-3</v>
      </c>
      <c r="E78" s="215">
        <f t="shared" si="42"/>
        <v>1.2870652203365338E-2</v>
      </c>
      <c r="F78" s="52">
        <f t="shared" si="43"/>
        <v>0.25550660792951546</v>
      </c>
      <c r="H78" s="19">
        <v>27.836999999999996</v>
      </c>
      <c r="I78" s="140">
        <v>30.198999999999998</v>
      </c>
      <c r="J78" s="214">
        <f t="shared" si="44"/>
        <v>1.2633634140629679E-2</v>
      </c>
      <c r="K78" s="215">
        <f t="shared" si="45"/>
        <v>1.5316519768601313E-2</v>
      </c>
      <c r="L78" s="52">
        <f t="shared" si="46"/>
        <v>8.4851097460214894E-2</v>
      </c>
      <c r="N78" s="40">
        <f t="shared" ref="N78:N94" si="55">(H78/B78)*10</f>
        <v>12.262995594713654</v>
      </c>
      <c r="O78" s="143">
        <f t="shared" ref="O78:O94" si="56">(I78/C78)*10</f>
        <v>10.596140350877192</v>
      </c>
      <c r="P78" s="52">
        <f t="shared" ref="P78:P94" si="57">(O78-N78)/N78</f>
        <v>-0.13592561711063583</v>
      </c>
    </row>
    <row r="79" spans="1:16" ht="20.100000000000001" customHeight="1" x14ac:dyDescent="0.25">
      <c r="A79" s="38" t="s">
        <v>181</v>
      </c>
      <c r="B79" s="19">
        <v>49.67</v>
      </c>
      <c r="C79" s="140">
        <v>35.200000000000003</v>
      </c>
      <c r="D79" s="247">
        <f t="shared" ref="D79:D91" si="58">B79/$B$95</f>
        <v>1.7072189894170989E-2</v>
      </c>
      <c r="E79" s="215">
        <f t="shared" ref="E79:E91" si="59">C79/$C$95</f>
        <v>1.5896384475735437E-2</v>
      </c>
      <c r="F79" s="52">
        <f t="shared" si="43"/>
        <v>-0.29132273001811954</v>
      </c>
      <c r="H79" s="19">
        <v>47.067</v>
      </c>
      <c r="I79" s="140">
        <v>24.378</v>
      </c>
      <c r="J79" s="214">
        <f t="shared" ref="J79:J90" si="60">H79/$H$95</f>
        <v>2.1361039555161016E-2</v>
      </c>
      <c r="K79" s="215">
        <f t="shared" ref="K79:K90" si="61">I79/$I$95</f>
        <v>1.2364188182355802E-2</v>
      </c>
      <c r="L79" s="52">
        <f t="shared" si="46"/>
        <v>-0.48205749251067626</v>
      </c>
      <c r="N79" s="40">
        <f t="shared" si="55"/>
        <v>9.4759412119991957</v>
      </c>
      <c r="O79" s="143">
        <f t="shared" si="56"/>
        <v>6.9255681818181811</v>
      </c>
      <c r="P79" s="52">
        <f t="shared" si="57"/>
        <v>-0.26914192196037773</v>
      </c>
    </row>
    <row r="80" spans="1:16" ht="20.100000000000001" customHeight="1" x14ac:dyDescent="0.25">
      <c r="A80" s="38" t="s">
        <v>212</v>
      </c>
      <c r="B80" s="19">
        <v>0.13</v>
      </c>
      <c r="C80" s="140">
        <v>10</v>
      </c>
      <c r="D80" s="247">
        <f t="shared" si="58"/>
        <v>4.4682598877435642E-5</v>
      </c>
      <c r="E80" s="215">
        <f t="shared" si="59"/>
        <v>4.5160183169702939E-3</v>
      </c>
      <c r="F80" s="52">
        <f t="shared" si="43"/>
        <v>75.92307692307692</v>
      </c>
      <c r="H80" s="19">
        <v>0.33099999999999996</v>
      </c>
      <c r="I80" s="140">
        <v>15.113</v>
      </c>
      <c r="J80" s="214">
        <f t="shared" si="60"/>
        <v>1.5022211087934849E-4</v>
      </c>
      <c r="K80" s="215">
        <f t="shared" si="61"/>
        <v>7.6651068996613026E-3</v>
      </c>
      <c r="L80" s="52">
        <f t="shared" si="46"/>
        <v>44.658610271903328</v>
      </c>
      <c r="N80" s="40">
        <f t="shared" si="55"/>
        <v>25.461538461538456</v>
      </c>
      <c r="O80" s="143">
        <f t="shared" si="56"/>
        <v>15.113</v>
      </c>
      <c r="P80" s="52">
        <f t="shared" si="57"/>
        <v>-0.40643806646525671</v>
      </c>
    </row>
    <row r="81" spans="1:16" ht="20.100000000000001" customHeight="1" x14ac:dyDescent="0.25">
      <c r="A81" s="38" t="s">
        <v>206</v>
      </c>
      <c r="B81" s="19">
        <v>2.85</v>
      </c>
      <c r="C81" s="140">
        <v>17.73</v>
      </c>
      <c r="D81" s="247">
        <f t="shared" si="58"/>
        <v>9.7958005231301207E-4</v>
      </c>
      <c r="E81" s="215">
        <f t="shared" si="59"/>
        <v>8.0069004759883312E-3</v>
      </c>
      <c r="F81" s="52">
        <f t="shared" si="43"/>
        <v>5.2210526315789476</v>
      </c>
      <c r="H81" s="19">
        <v>6.9160000000000004</v>
      </c>
      <c r="I81" s="140">
        <v>12.282999999999999</v>
      </c>
      <c r="J81" s="214">
        <f t="shared" si="60"/>
        <v>3.138779815231342E-3</v>
      </c>
      <c r="K81" s="215">
        <f t="shared" si="61"/>
        <v>6.2297696055409104E-3</v>
      </c>
      <c r="L81" s="52">
        <f t="shared" si="46"/>
        <v>0.77602660497397324</v>
      </c>
      <c r="N81" s="40">
        <f t="shared" si="55"/>
        <v>24.266666666666666</v>
      </c>
      <c r="O81" s="143">
        <f t="shared" si="56"/>
        <v>6.9278059785673998</v>
      </c>
      <c r="P81" s="52">
        <f t="shared" si="57"/>
        <v>-0.7145134898942006</v>
      </c>
    </row>
    <row r="82" spans="1:16" ht="20.100000000000001" customHeight="1" x14ac:dyDescent="0.25">
      <c r="A82" s="38" t="s">
        <v>166</v>
      </c>
      <c r="B82" s="19">
        <v>41.6</v>
      </c>
      <c r="C82" s="140">
        <v>16.7</v>
      </c>
      <c r="D82" s="247">
        <f t="shared" si="58"/>
        <v>1.4298431640779406E-2</v>
      </c>
      <c r="E82" s="215">
        <f t="shared" si="59"/>
        <v>7.5417505893403914E-3</v>
      </c>
      <c r="F82" s="52">
        <f t="shared" si="43"/>
        <v>-0.59855769230769229</v>
      </c>
      <c r="H82" s="19">
        <v>27.48</v>
      </c>
      <c r="I82" s="140">
        <v>11.577999999999999</v>
      </c>
      <c r="J82" s="214">
        <f t="shared" si="60"/>
        <v>1.2471612105632921E-2</v>
      </c>
      <c r="K82" s="215">
        <f t="shared" si="61"/>
        <v>5.8722032478183391E-3</v>
      </c>
      <c r="L82" s="52">
        <f t="shared" si="46"/>
        <v>-0.57867540029112086</v>
      </c>
      <c r="N82" s="40">
        <f t="shared" si="55"/>
        <v>6.6057692307692308</v>
      </c>
      <c r="O82" s="143">
        <f t="shared" si="56"/>
        <v>6.932934131736527</v>
      </c>
      <c r="P82" s="52">
        <f t="shared" si="57"/>
        <v>4.9527146580202033E-2</v>
      </c>
    </row>
    <row r="83" spans="1:16" ht="20.100000000000001" customHeight="1" x14ac:dyDescent="0.25">
      <c r="A83" s="38" t="s">
        <v>188</v>
      </c>
      <c r="B83" s="19">
        <v>72.05</v>
      </c>
      <c r="C83" s="140">
        <v>22.73</v>
      </c>
      <c r="D83" s="247">
        <f t="shared" si="58"/>
        <v>2.476447114707106E-2</v>
      </c>
      <c r="E83" s="215">
        <f t="shared" si="59"/>
        <v>1.026490963447348E-2</v>
      </c>
      <c r="F83" s="52">
        <f t="shared" si="43"/>
        <v>-0.68452463566967381</v>
      </c>
      <c r="H83" s="19">
        <v>32.652000000000001</v>
      </c>
      <c r="I83" s="140">
        <v>9.6909999999999989</v>
      </c>
      <c r="J83" s="214">
        <f t="shared" si="60"/>
        <v>1.4818889318527153E-2</v>
      </c>
      <c r="K83" s="215">
        <f t="shared" si="61"/>
        <v>4.9151426562970739E-3</v>
      </c>
      <c r="L83" s="52">
        <f t="shared" si="46"/>
        <v>-0.70320347911307124</v>
      </c>
      <c r="N83" s="40">
        <f t="shared" si="55"/>
        <v>4.5318528799444833</v>
      </c>
      <c r="O83" s="143">
        <f t="shared" si="56"/>
        <v>4.2635283765948078</v>
      </c>
      <c r="P83" s="52">
        <f t="shared" si="57"/>
        <v>-5.9208564456523699E-2</v>
      </c>
    </row>
    <row r="84" spans="1:16" ht="20.100000000000001" customHeight="1" x14ac:dyDescent="0.25">
      <c r="A84" s="38" t="s">
        <v>210</v>
      </c>
      <c r="B84" s="19">
        <v>0.98000000000000009</v>
      </c>
      <c r="C84" s="140">
        <v>12.6</v>
      </c>
      <c r="D84" s="247">
        <f t="shared" si="58"/>
        <v>3.3683805307605332E-4</v>
      </c>
      <c r="E84" s="215">
        <f t="shared" si="59"/>
        <v>5.6901830793825705E-3</v>
      </c>
      <c r="F84" s="52">
        <f t="shared" si="43"/>
        <v>11.857142857142856</v>
      </c>
      <c r="H84" s="19">
        <v>2.2610000000000001</v>
      </c>
      <c r="I84" s="140">
        <v>8.3219999999999992</v>
      </c>
      <c r="J84" s="214">
        <f t="shared" si="60"/>
        <v>1.0261395549794772E-3</v>
      </c>
      <c r="K84" s="215">
        <f t="shared" si="61"/>
        <v>4.2208045800953718E-3</v>
      </c>
      <c r="L84" s="52">
        <f t="shared" si="46"/>
        <v>2.6806722689075624</v>
      </c>
      <c r="N84" s="40">
        <f t="shared" si="55"/>
        <v>23.071428571428569</v>
      </c>
      <c r="O84" s="143">
        <f t="shared" si="56"/>
        <v>6.6047619047619044</v>
      </c>
      <c r="P84" s="52">
        <f t="shared" si="57"/>
        <v>-0.71372549019607845</v>
      </c>
    </row>
    <row r="85" spans="1:16" ht="20.100000000000001" customHeight="1" x14ac:dyDescent="0.25">
      <c r="A85" s="38" t="s">
        <v>169</v>
      </c>
      <c r="B85" s="19">
        <v>2.58</v>
      </c>
      <c r="C85" s="140">
        <v>6.83</v>
      </c>
      <c r="D85" s="247">
        <f t="shared" si="58"/>
        <v>8.8677773156756884E-4</v>
      </c>
      <c r="E85" s="215">
        <f t="shared" si="59"/>
        <v>3.0844405104907108E-3</v>
      </c>
      <c r="F85" s="52">
        <f t="shared" si="43"/>
        <v>1.6472868217054264</v>
      </c>
      <c r="H85" s="19">
        <v>5.1210000000000004</v>
      </c>
      <c r="I85" s="140">
        <v>7.2149999999999999</v>
      </c>
      <c r="J85" s="214">
        <f t="shared" si="60"/>
        <v>2.3241312078946942E-3</v>
      </c>
      <c r="K85" s="215">
        <f t="shared" si="61"/>
        <v>3.6593493205224837E-3</v>
      </c>
      <c r="L85" s="52">
        <f t="shared" si="46"/>
        <v>0.40890451083772683</v>
      </c>
      <c r="N85" s="40">
        <f t="shared" si="55"/>
        <v>19.848837209302324</v>
      </c>
      <c r="O85" s="143">
        <f t="shared" si="56"/>
        <v>10.563689604685212</v>
      </c>
      <c r="P85" s="52">
        <f t="shared" si="57"/>
        <v>-0.46779302518867705</v>
      </c>
    </row>
    <row r="86" spans="1:16" ht="20.100000000000001" customHeight="1" x14ac:dyDescent="0.25">
      <c r="A86" s="38" t="s">
        <v>200</v>
      </c>
      <c r="B86" s="19">
        <v>17.97</v>
      </c>
      <c r="C86" s="140">
        <v>4.33</v>
      </c>
      <c r="D86" s="247">
        <f t="shared" si="58"/>
        <v>6.1765100140578335E-3</v>
      </c>
      <c r="E86" s="215">
        <f t="shared" si="59"/>
        <v>1.9554359312481374E-3</v>
      </c>
      <c r="F86" s="52">
        <f t="shared" si="43"/>
        <v>-0.75904284919309961</v>
      </c>
      <c r="H86" s="19">
        <v>86.760999999999996</v>
      </c>
      <c r="I86" s="140">
        <v>4.8309999999999995</v>
      </c>
      <c r="J86" s="214">
        <f t="shared" si="60"/>
        <v>3.9375892936565418E-2</v>
      </c>
      <c r="K86" s="215">
        <f t="shared" si="61"/>
        <v>2.4502171264648813E-3</v>
      </c>
      <c r="L86" s="52">
        <f t="shared" si="46"/>
        <v>-0.94431829969686842</v>
      </c>
      <c r="N86" s="40">
        <f t="shared" si="55"/>
        <v>48.281023928770175</v>
      </c>
      <c r="O86" s="143">
        <f t="shared" si="56"/>
        <v>11.15704387990762</v>
      </c>
      <c r="P86" s="52">
        <f t="shared" si="57"/>
        <v>-0.7689145139844632</v>
      </c>
    </row>
    <row r="87" spans="1:16" ht="20.100000000000001" customHeight="1" x14ac:dyDescent="0.25">
      <c r="A87" s="38" t="s">
        <v>203</v>
      </c>
      <c r="B87" s="19"/>
      <c r="C87" s="140">
        <v>1.5</v>
      </c>
      <c r="D87" s="247">
        <f t="shared" si="58"/>
        <v>0</v>
      </c>
      <c r="E87" s="215">
        <f t="shared" si="59"/>
        <v>6.7740274754554415E-4</v>
      </c>
      <c r="F87" s="52"/>
      <c r="H87" s="19"/>
      <c r="I87" s="140">
        <v>2.089</v>
      </c>
      <c r="J87" s="214">
        <f t="shared" si="60"/>
        <v>0</v>
      </c>
      <c r="K87" s="215">
        <f t="shared" si="61"/>
        <v>1.0595122287694343E-3</v>
      </c>
      <c r="L87" s="52"/>
      <c r="N87" s="40"/>
      <c r="O87" s="143">
        <f t="shared" si="56"/>
        <v>13.926666666666668</v>
      </c>
      <c r="P87" s="52"/>
    </row>
    <row r="88" spans="1:16" ht="20.100000000000001" customHeight="1" x14ac:dyDescent="0.25">
      <c r="A88" s="38" t="s">
        <v>202</v>
      </c>
      <c r="B88" s="19">
        <v>2.67</v>
      </c>
      <c r="C88" s="140">
        <v>2.06</v>
      </c>
      <c r="D88" s="247">
        <f t="shared" si="58"/>
        <v>9.1771183848271662E-4</v>
      </c>
      <c r="E88" s="215">
        <f t="shared" si="59"/>
        <v>9.3029977329588066E-4</v>
      </c>
      <c r="F88" s="52">
        <f t="shared" si="43"/>
        <v>-0.22846441947565538</v>
      </c>
      <c r="H88" s="19">
        <v>4.258</v>
      </c>
      <c r="I88" s="140">
        <v>1.718</v>
      </c>
      <c r="J88" s="214">
        <f t="shared" si="60"/>
        <v>1.9324644958437036E-3</v>
      </c>
      <c r="K88" s="215">
        <f t="shared" si="61"/>
        <v>8.7134610293245005E-4</v>
      </c>
      <c r="L88" s="52">
        <f t="shared" si="46"/>
        <v>-0.59652418976045096</v>
      </c>
      <c r="N88" s="40">
        <f t="shared" si="55"/>
        <v>15.94756554307116</v>
      </c>
      <c r="O88" s="143">
        <f t="shared" si="56"/>
        <v>8.339805825242717</v>
      </c>
      <c r="P88" s="52">
        <f t="shared" si="57"/>
        <v>-0.4770483430390311</v>
      </c>
    </row>
    <row r="89" spans="1:16" ht="20.100000000000001" customHeight="1" x14ac:dyDescent="0.25">
      <c r="A89" s="38" t="s">
        <v>239</v>
      </c>
      <c r="B89" s="19">
        <v>3.92</v>
      </c>
      <c r="C89" s="140">
        <v>1.36</v>
      </c>
      <c r="D89" s="247">
        <f t="shared" si="58"/>
        <v>1.3473522123042131E-3</v>
      </c>
      <c r="E89" s="215">
        <f t="shared" si="59"/>
        <v>6.1417849110796002E-4</v>
      </c>
      <c r="F89" s="52">
        <f t="shared" si="43"/>
        <v>-0.65306122448979587</v>
      </c>
      <c r="H89" s="19">
        <v>0.627</v>
      </c>
      <c r="I89" s="140">
        <v>0.86</v>
      </c>
      <c r="J89" s="214">
        <f t="shared" si="60"/>
        <v>2.8455970852372058E-4</v>
      </c>
      <c r="K89" s="215">
        <f t="shared" si="61"/>
        <v>4.3618023778923577E-4</v>
      </c>
      <c r="L89" s="52">
        <f t="shared" si="46"/>
        <v>0.37161084529505578</v>
      </c>
      <c r="N89" s="40">
        <f t="shared" si="55"/>
        <v>1.5994897959183674</v>
      </c>
      <c r="O89" s="143">
        <f t="shared" si="56"/>
        <v>6.3235294117647056</v>
      </c>
      <c r="P89" s="52">
        <f t="shared" si="57"/>
        <v>2.953466554085749</v>
      </c>
    </row>
    <row r="90" spans="1:16" ht="20.100000000000001" customHeight="1" x14ac:dyDescent="0.25">
      <c r="A90" s="38" t="s">
        <v>240</v>
      </c>
      <c r="B90" s="19">
        <v>3.6</v>
      </c>
      <c r="C90" s="140">
        <v>0.9</v>
      </c>
      <c r="D90" s="247">
        <f t="shared" si="58"/>
        <v>1.2373642766059102E-3</v>
      </c>
      <c r="E90" s="215">
        <f t="shared" si="59"/>
        <v>4.0644164852732652E-4</v>
      </c>
      <c r="F90" s="52">
        <f t="shared" si="43"/>
        <v>-0.75</v>
      </c>
      <c r="H90" s="19">
        <v>2.4020000000000001</v>
      </c>
      <c r="I90" s="140">
        <v>0.58899999999999997</v>
      </c>
      <c r="J90" s="214">
        <f t="shared" si="60"/>
        <v>1.0901314511546679E-3</v>
      </c>
      <c r="K90" s="215">
        <f t="shared" si="61"/>
        <v>2.9873274425332543E-4</v>
      </c>
      <c r="L90" s="52">
        <f t="shared" si="46"/>
        <v>-0.75478767693588678</v>
      </c>
      <c r="N90" s="40">
        <f t="shared" si="55"/>
        <v>6.6722222222222225</v>
      </c>
      <c r="O90" s="143">
        <f t="shared" si="56"/>
        <v>6.5444444444444443</v>
      </c>
      <c r="P90" s="52">
        <f t="shared" si="57"/>
        <v>-1.9150707743547109E-2</v>
      </c>
    </row>
    <row r="91" spans="1:16" ht="20.100000000000001" customHeight="1" x14ac:dyDescent="0.25">
      <c r="A91" s="38" t="s">
        <v>185</v>
      </c>
      <c r="B91" s="19">
        <v>0.02</v>
      </c>
      <c r="C91" s="140">
        <v>0.45</v>
      </c>
      <c r="D91" s="247">
        <f t="shared" si="58"/>
        <v>6.8742459811439448E-6</v>
      </c>
      <c r="E91" s="215">
        <f t="shared" si="59"/>
        <v>2.0322082426366326E-4</v>
      </c>
      <c r="F91" s="52">
        <f t="shared" si="43"/>
        <v>21.5</v>
      </c>
      <c r="H91" s="19">
        <v>7.0000000000000001E-3</v>
      </c>
      <c r="I91" s="140">
        <v>0.27300000000000002</v>
      </c>
      <c r="J91" s="214">
        <f>H91/$H$95</f>
        <v>3.1769026469952854E-6</v>
      </c>
      <c r="K91" s="215">
        <f>I91/$I$95</f>
        <v>1.3846186618193183E-4</v>
      </c>
      <c r="L91" s="52">
        <f t="shared" si="46"/>
        <v>38</v>
      </c>
      <c r="N91" s="40">
        <f t="shared" si="55"/>
        <v>3.5</v>
      </c>
      <c r="O91" s="143">
        <f t="shared" si="56"/>
        <v>6.0666666666666664</v>
      </c>
      <c r="P91" s="52">
        <f t="shared" si="57"/>
        <v>0.73333333333333328</v>
      </c>
    </row>
    <row r="92" spans="1:16" ht="20.100000000000001" customHeight="1" x14ac:dyDescent="0.25">
      <c r="A92" s="38" t="s">
        <v>241</v>
      </c>
      <c r="B92" s="19"/>
      <c r="C92" s="140">
        <v>1.1299999999999999</v>
      </c>
      <c r="D92" s="247">
        <f>B92/$B$95</f>
        <v>0</v>
      </c>
      <c r="E92" s="215">
        <f>C92/$C$95</f>
        <v>5.1031006981764324E-4</v>
      </c>
      <c r="F92" s="52"/>
      <c r="H92" s="19"/>
      <c r="I92" s="140">
        <v>0.248</v>
      </c>
      <c r="J92" s="214">
        <f>H92/$H$95</f>
        <v>0</v>
      </c>
      <c r="K92" s="215">
        <f>I92/$I$95</f>
        <v>1.2578220810666334E-4</v>
      </c>
      <c r="L92" s="52"/>
      <c r="N92" s="40"/>
      <c r="O92" s="143">
        <f t="shared" si="56"/>
        <v>2.194690265486726</v>
      </c>
      <c r="P92" s="52"/>
    </row>
    <row r="93" spans="1:16" ht="20.100000000000001" customHeight="1" x14ac:dyDescent="0.25">
      <c r="A93" s="38" t="s">
        <v>242</v>
      </c>
      <c r="B93" s="19">
        <v>0.05</v>
      </c>
      <c r="C93" s="140">
        <v>0.11000000000000001</v>
      </c>
      <c r="D93" s="247">
        <f>B93/$B$95</f>
        <v>1.7185614952859863E-5</v>
      </c>
      <c r="E93" s="215">
        <f>C93/$C$95</f>
        <v>4.9676201486673242E-5</v>
      </c>
      <c r="F93" s="52">
        <f t="shared" si="43"/>
        <v>1.2000000000000002</v>
      </c>
      <c r="H93" s="19">
        <v>0.113</v>
      </c>
      <c r="I93" s="140">
        <v>0.22800000000000001</v>
      </c>
      <c r="J93" s="214">
        <f>H93/$H$95</f>
        <v>5.1284285587209608E-5</v>
      </c>
      <c r="K93" s="215">
        <f>I93/$I$95</f>
        <v>1.1563848164644856E-4</v>
      </c>
      <c r="L93" s="52">
        <f t="shared" si="46"/>
        <v>1.0176991150442478</v>
      </c>
      <c r="N93" s="40">
        <f t="shared" si="55"/>
        <v>22.599999999999998</v>
      </c>
      <c r="O93" s="143">
        <f t="shared" si="56"/>
        <v>20.727272727272727</v>
      </c>
      <c r="P93" s="52"/>
    </row>
    <row r="94" spans="1:16" ht="20.100000000000001" customHeight="1" thickBot="1" x14ac:dyDescent="0.3">
      <c r="A94" s="8" t="s">
        <v>17</v>
      </c>
      <c r="B94" s="196">
        <f>B95-SUM(B68:B93)</f>
        <v>123.4099999999994</v>
      </c>
      <c r="C94" s="22">
        <f>C95-SUM(C68:C93)</f>
        <v>1.1200000000003456</v>
      </c>
      <c r="D94" s="247">
        <f>B94/$B$95</f>
        <v>4.2417534826648506E-2</v>
      </c>
      <c r="E94" s="215">
        <f>C94/$C$95</f>
        <v>5.0579405150082905E-4</v>
      </c>
      <c r="F94" s="52">
        <f t="shared" ref="F94" si="62">(C94-B94)/B94</f>
        <v>-0.99092456040839194</v>
      </c>
      <c r="H94" s="196">
        <f>H95-SUM(H68:H93)</f>
        <v>80.574000000000524</v>
      </c>
      <c r="I94" s="119">
        <f>I95-SUM(I68:I93)</f>
        <v>0.40400000000022374</v>
      </c>
      <c r="J94" s="214">
        <f>H94/$H$95</f>
        <v>3.6567964839857116E-2</v>
      </c>
      <c r="K94" s="215">
        <f>I94/$I$95</f>
        <v>2.0490327449645214E-4</v>
      </c>
      <c r="L94" s="52">
        <f t="shared" si="46"/>
        <v>-0.99498597562488866</v>
      </c>
      <c r="N94" s="40">
        <f t="shared" si="55"/>
        <v>6.5289684790536349</v>
      </c>
      <c r="O94" s="143">
        <f t="shared" si="56"/>
        <v>3.6071428571437418</v>
      </c>
      <c r="P94" s="52">
        <f t="shared" si="57"/>
        <v>-0.44751718916759231</v>
      </c>
    </row>
    <row r="95" spans="1:16" ht="26.25" customHeight="1" thickBot="1" x14ac:dyDescent="0.3">
      <c r="A95" s="12" t="s">
        <v>18</v>
      </c>
      <c r="B95" s="17">
        <v>2909.4099999999994</v>
      </c>
      <c r="C95" s="145">
        <v>2214.3399999999997</v>
      </c>
      <c r="D95" s="243">
        <f>SUM(D68:D94)</f>
        <v>1</v>
      </c>
      <c r="E95" s="244">
        <f>SUM(E68:E94)</f>
        <v>1.0000000000000002</v>
      </c>
      <c r="F95" s="57">
        <f>(C95-B95)/B95</f>
        <v>-0.23890410770568599</v>
      </c>
      <c r="G95" s="1"/>
      <c r="H95" s="17">
        <v>2203.404</v>
      </c>
      <c r="I95" s="145">
        <v>1971.6619999999996</v>
      </c>
      <c r="J95" s="255">
        <f>H95/$H$95</f>
        <v>1</v>
      </c>
      <c r="K95" s="244">
        <f>I95/$I$95</f>
        <v>1</v>
      </c>
      <c r="L95" s="57">
        <f>(I95-H95)/H95</f>
        <v>-0.10517453903142611</v>
      </c>
      <c r="M95" s="1"/>
      <c r="N95" s="37">
        <f t="shared" ref="N95:O95" si="63">(H95/B95)*10</f>
        <v>7.5733705459182463</v>
      </c>
      <c r="O95" s="150">
        <f t="shared" si="63"/>
        <v>8.9040617068742822</v>
      </c>
      <c r="P95" s="57">
        <f>(O95-N95)/N95</f>
        <v>0.17570659627544924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2:L62 J60:K60 N62:P62 D58:E61 K57:K59 D19:E19 D18:E18 J21:K24 J18:K19 D68:E73 N39:P47 K39:L47 D39:F47 K53:K55 D53:E55 D21:E24 D20:E20 J20:K20 J61:K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48" t="s">
        <v>3</v>
      </c>
      <c r="B4" s="336"/>
      <c r="C4" s="336"/>
      <c r="D4" s="371" t="s">
        <v>1</v>
      </c>
      <c r="E4" s="379"/>
      <c r="F4" s="361" t="s">
        <v>13</v>
      </c>
      <c r="G4" s="361"/>
      <c r="H4" s="378" t="s">
        <v>34</v>
      </c>
      <c r="I4" s="379"/>
      <c r="K4" s="371" t="s">
        <v>19</v>
      </c>
      <c r="L4" s="379"/>
      <c r="M4" s="361" t="s">
        <v>13</v>
      </c>
      <c r="N4" s="361"/>
      <c r="O4" s="378" t="s">
        <v>34</v>
      </c>
      <c r="P4" s="379"/>
      <c r="R4" s="371" t="s">
        <v>22</v>
      </c>
      <c r="S4" s="361"/>
      <c r="T4" s="69" t="s">
        <v>0</v>
      </c>
    </row>
    <row r="5" spans="1:20" x14ac:dyDescent="0.25">
      <c r="A5" s="362"/>
      <c r="B5" s="337"/>
      <c r="C5" s="337"/>
      <c r="D5" s="380" t="s">
        <v>40</v>
      </c>
      <c r="E5" s="381"/>
      <c r="F5" s="382" t="str">
        <f>D5</f>
        <v>jan - mar</v>
      </c>
      <c r="G5" s="382"/>
      <c r="H5" s="380" t="str">
        <f>F5</f>
        <v>jan - mar</v>
      </c>
      <c r="I5" s="381"/>
      <c r="K5" s="380" t="str">
        <f>D5</f>
        <v>jan - mar</v>
      </c>
      <c r="L5" s="381"/>
      <c r="M5" s="382" t="str">
        <f>D5</f>
        <v>jan - mar</v>
      </c>
      <c r="N5" s="382"/>
      <c r="O5" s="380" t="str">
        <f>D5</f>
        <v>jan - mar</v>
      </c>
      <c r="P5" s="381"/>
      <c r="R5" s="380" t="str">
        <f>D5</f>
        <v>jan - mar</v>
      </c>
      <c r="S5" s="382"/>
      <c r="T5" s="67" t="s">
        <v>35</v>
      </c>
    </row>
    <row r="6" spans="1:20" ht="15.75" thickBot="1" x14ac:dyDescent="0.3">
      <c r="A6" s="362"/>
      <c r="B6" s="337"/>
      <c r="C6" s="337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48" t="s">
        <v>2</v>
      </c>
      <c r="B23" s="336"/>
      <c r="C23" s="336"/>
      <c r="D23" s="371" t="s">
        <v>1</v>
      </c>
      <c r="E23" s="379"/>
      <c r="F23" s="361" t="s">
        <v>13</v>
      </c>
      <c r="G23" s="361"/>
      <c r="H23" s="378" t="s">
        <v>34</v>
      </c>
      <c r="I23" s="379"/>
      <c r="J23"/>
      <c r="K23" s="371" t="s">
        <v>19</v>
      </c>
      <c r="L23" s="379"/>
      <c r="M23" s="361" t="s">
        <v>13</v>
      </c>
      <c r="N23" s="361"/>
      <c r="O23" s="378" t="s">
        <v>34</v>
      </c>
      <c r="P23" s="379"/>
      <c r="Q23"/>
      <c r="R23" s="371" t="s">
        <v>22</v>
      </c>
      <c r="S23" s="361"/>
      <c r="T23" s="69" t="s">
        <v>0</v>
      </c>
    </row>
    <row r="24" spans="1:20" s="3" customFormat="1" ht="15" customHeight="1" x14ac:dyDescent="0.25">
      <c r="A24" s="362"/>
      <c r="B24" s="337"/>
      <c r="C24" s="337"/>
      <c r="D24" s="380" t="s">
        <v>40</v>
      </c>
      <c r="E24" s="381"/>
      <c r="F24" s="382" t="str">
        <f>D24</f>
        <v>jan - mar</v>
      </c>
      <c r="G24" s="382"/>
      <c r="H24" s="380" t="str">
        <f>F24</f>
        <v>jan - mar</v>
      </c>
      <c r="I24" s="381"/>
      <c r="J24"/>
      <c r="K24" s="380" t="str">
        <f>D24</f>
        <v>jan - mar</v>
      </c>
      <c r="L24" s="381"/>
      <c r="M24" s="382" t="str">
        <f>D24</f>
        <v>jan - mar</v>
      </c>
      <c r="N24" s="382"/>
      <c r="O24" s="380" t="str">
        <f>D24</f>
        <v>jan - mar</v>
      </c>
      <c r="P24" s="381"/>
      <c r="Q24"/>
      <c r="R24" s="380" t="str">
        <f>D24</f>
        <v>jan - mar</v>
      </c>
      <c r="S24" s="382"/>
      <c r="T24" s="67" t="s">
        <v>35</v>
      </c>
    </row>
    <row r="25" spans="1:20" ht="15.75" customHeight="1" thickBot="1" x14ac:dyDescent="0.3">
      <c r="A25" s="362"/>
      <c r="B25" s="337"/>
      <c r="C25" s="337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48" t="s">
        <v>2</v>
      </c>
      <c r="B42" s="336"/>
      <c r="C42" s="336"/>
      <c r="D42" s="371" t="s">
        <v>1</v>
      </c>
      <c r="E42" s="379"/>
      <c r="F42" s="361" t="s">
        <v>13</v>
      </c>
      <c r="G42" s="361"/>
      <c r="H42" s="378" t="s">
        <v>34</v>
      </c>
      <c r="I42" s="379"/>
      <c r="K42" s="371" t="s">
        <v>19</v>
      </c>
      <c r="L42" s="379"/>
      <c r="M42" s="361" t="s">
        <v>13</v>
      </c>
      <c r="N42" s="361"/>
      <c r="O42" s="378" t="s">
        <v>34</v>
      </c>
      <c r="P42" s="379"/>
      <c r="R42" s="371" t="s">
        <v>22</v>
      </c>
      <c r="S42" s="361"/>
      <c r="T42" s="69" t="s">
        <v>0</v>
      </c>
    </row>
    <row r="43" spans="1:20" ht="15" customHeight="1" x14ac:dyDescent="0.25">
      <c r="A43" s="362"/>
      <c r="B43" s="337"/>
      <c r="C43" s="337"/>
      <c r="D43" s="380" t="s">
        <v>40</v>
      </c>
      <c r="E43" s="381"/>
      <c r="F43" s="382" t="str">
        <f>D43</f>
        <v>jan - mar</v>
      </c>
      <c r="G43" s="382"/>
      <c r="H43" s="380" t="str">
        <f>F43</f>
        <v>jan - mar</v>
      </c>
      <c r="I43" s="381"/>
      <c r="K43" s="380" t="str">
        <f>D43</f>
        <v>jan - mar</v>
      </c>
      <c r="L43" s="381"/>
      <c r="M43" s="382" t="str">
        <f>D43</f>
        <v>jan - mar</v>
      </c>
      <c r="N43" s="382"/>
      <c r="O43" s="380" t="str">
        <f>D43</f>
        <v>jan - mar</v>
      </c>
      <c r="P43" s="381"/>
      <c r="R43" s="380" t="str">
        <f>D43</f>
        <v>jan - mar</v>
      </c>
      <c r="S43" s="382"/>
      <c r="T43" s="67" t="s">
        <v>35</v>
      </c>
    </row>
    <row r="44" spans="1:20" ht="15.75" customHeight="1" thickBot="1" x14ac:dyDescent="0.3">
      <c r="A44" s="362"/>
      <c r="B44" s="337"/>
      <c r="C44" s="337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A4:C6"/>
    <mergeCell ref="D4:E4"/>
    <mergeCell ref="F4:G4"/>
    <mergeCell ref="H4:I4"/>
    <mergeCell ref="K4:L4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23:C25"/>
    <mergeCell ref="D23:E23"/>
    <mergeCell ref="F23:G23"/>
    <mergeCell ref="H23:I23"/>
    <mergeCell ref="K23:L23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42:C44"/>
    <mergeCell ref="D42:E42"/>
    <mergeCell ref="F42:G42"/>
    <mergeCell ref="H42:I42"/>
    <mergeCell ref="K42:L42"/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L36"/>
  <sheetViews>
    <sheetView showGridLines="0" topLeftCell="N1" workbookViewId="0">
      <selection activeCell="W8" sqref="W8"/>
    </sheetView>
  </sheetViews>
  <sheetFormatPr defaultRowHeight="15" x14ac:dyDescent="0.25"/>
  <cols>
    <col min="1" max="1" width="19.42578125" bestFit="1" customWidth="1"/>
    <col min="20" max="20" width="18.5703125" customWidth="1"/>
    <col min="21" max="22" width="9.140625" customWidth="1"/>
    <col min="23" max="24" width="9.7109375" customWidth="1"/>
    <col min="262" max="262" width="19.42578125" bestFit="1" customWidth="1"/>
    <col min="272" max="272" width="18.5703125" customWidth="1"/>
    <col min="273" max="274" width="9.140625" customWidth="1"/>
    <col min="275" max="275" width="0" hidden="1" customWidth="1"/>
    <col min="276" max="277" width="9.85546875" customWidth="1"/>
    <col min="518" max="518" width="19.42578125" bestFit="1" customWidth="1"/>
    <col min="528" max="528" width="18.5703125" customWidth="1"/>
    <col min="529" max="530" width="9.140625" customWidth="1"/>
    <col min="531" max="531" width="0" hidden="1" customWidth="1"/>
    <col min="532" max="533" width="9.85546875" customWidth="1"/>
    <col min="774" max="774" width="19.42578125" bestFit="1" customWidth="1"/>
    <col min="784" max="784" width="18.5703125" customWidth="1"/>
    <col min="785" max="786" width="9.140625" customWidth="1"/>
    <col min="787" max="787" width="0" hidden="1" customWidth="1"/>
    <col min="788" max="789" width="9.85546875" customWidth="1"/>
    <col min="1030" max="1030" width="19.42578125" bestFit="1" customWidth="1"/>
    <col min="1040" max="1040" width="18.5703125" customWidth="1"/>
    <col min="1041" max="1042" width="9.140625" customWidth="1"/>
    <col min="1043" max="1043" width="0" hidden="1" customWidth="1"/>
    <col min="1044" max="1045" width="9.85546875" customWidth="1"/>
    <col min="1286" max="1286" width="19.42578125" bestFit="1" customWidth="1"/>
    <col min="1296" max="1296" width="18.5703125" customWidth="1"/>
    <col min="1297" max="1298" width="9.140625" customWidth="1"/>
    <col min="1299" max="1299" width="0" hidden="1" customWidth="1"/>
    <col min="1300" max="1301" width="9.85546875" customWidth="1"/>
    <col min="1542" max="1542" width="19.42578125" bestFit="1" customWidth="1"/>
    <col min="1552" max="1552" width="18.5703125" customWidth="1"/>
    <col min="1553" max="1554" width="9.140625" customWidth="1"/>
    <col min="1555" max="1555" width="0" hidden="1" customWidth="1"/>
    <col min="1556" max="1557" width="9.85546875" customWidth="1"/>
    <col min="1798" max="1798" width="19.42578125" bestFit="1" customWidth="1"/>
    <col min="1808" max="1808" width="18.5703125" customWidth="1"/>
    <col min="1809" max="1810" width="9.140625" customWidth="1"/>
    <col min="1811" max="1811" width="0" hidden="1" customWidth="1"/>
    <col min="1812" max="1813" width="9.85546875" customWidth="1"/>
    <col min="2054" max="2054" width="19.42578125" bestFit="1" customWidth="1"/>
    <col min="2064" max="2064" width="18.5703125" customWidth="1"/>
    <col min="2065" max="2066" width="9.140625" customWidth="1"/>
    <col min="2067" max="2067" width="0" hidden="1" customWidth="1"/>
    <col min="2068" max="2069" width="9.85546875" customWidth="1"/>
    <col min="2310" max="2310" width="19.42578125" bestFit="1" customWidth="1"/>
    <col min="2320" max="2320" width="18.5703125" customWidth="1"/>
    <col min="2321" max="2322" width="9.140625" customWidth="1"/>
    <col min="2323" max="2323" width="0" hidden="1" customWidth="1"/>
    <col min="2324" max="2325" width="9.85546875" customWidth="1"/>
    <col min="2566" max="2566" width="19.42578125" bestFit="1" customWidth="1"/>
    <col min="2576" max="2576" width="18.5703125" customWidth="1"/>
    <col min="2577" max="2578" width="9.140625" customWidth="1"/>
    <col min="2579" max="2579" width="0" hidden="1" customWidth="1"/>
    <col min="2580" max="2581" width="9.85546875" customWidth="1"/>
    <col min="2822" max="2822" width="19.42578125" bestFit="1" customWidth="1"/>
    <col min="2832" max="2832" width="18.5703125" customWidth="1"/>
    <col min="2833" max="2834" width="9.140625" customWidth="1"/>
    <col min="2835" max="2835" width="0" hidden="1" customWidth="1"/>
    <col min="2836" max="2837" width="9.85546875" customWidth="1"/>
    <col min="3078" max="3078" width="19.42578125" bestFit="1" customWidth="1"/>
    <col min="3088" max="3088" width="18.5703125" customWidth="1"/>
    <col min="3089" max="3090" width="9.140625" customWidth="1"/>
    <col min="3091" max="3091" width="0" hidden="1" customWidth="1"/>
    <col min="3092" max="3093" width="9.85546875" customWidth="1"/>
    <col min="3334" max="3334" width="19.42578125" bestFit="1" customWidth="1"/>
    <col min="3344" max="3344" width="18.5703125" customWidth="1"/>
    <col min="3345" max="3346" width="9.140625" customWidth="1"/>
    <col min="3347" max="3347" width="0" hidden="1" customWidth="1"/>
    <col min="3348" max="3349" width="9.85546875" customWidth="1"/>
    <col min="3590" max="3590" width="19.42578125" bestFit="1" customWidth="1"/>
    <col min="3600" max="3600" width="18.5703125" customWidth="1"/>
    <col min="3601" max="3602" width="9.140625" customWidth="1"/>
    <col min="3603" max="3603" width="0" hidden="1" customWidth="1"/>
    <col min="3604" max="3605" width="9.85546875" customWidth="1"/>
    <col min="3846" max="3846" width="19.42578125" bestFit="1" customWidth="1"/>
    <col min="3856" max="3856" width="18.5703125" customWidth="1"/>
    <col min="3857" max="3858" width="9.140625" customWidth="1"/>
    <col min="3859" max="3859" width="0" hidden="1" customWidth="1"/>
    <col min="3860" max="3861" width="9.85546875" customWidth="1"/>
    <col min="4102" max="4102" width="19.42578125" bestFit="1" customWidth="1"/>
    <col min="4112" max="4112" width="18.5703125" customWidth="1"/>
    <col min="4113" max="4114" width="9.140625" customWidth="1"/>
    <col min="4115" max="4115" width="0" hidden="1" customWidth="1"/>
    <col min="4116" max="4117" width="9.85546875" customWidth="1"/>
    <col min="4358" max="4358" width="19.42578125" bestFit="1" customWidth="1"/>
    <col min="4368" max="4368" width="18.5703125" customWidth="1"/>
    <col min="4369" max="4370" width="9.140625" customWidth="1"/>
    <col min="4371" max="4371" width="0" hidden="1" customWidth="1"/>
    <col min="4372" max="4373" width="9.85546875" customWidth="1"/>
    <col min="4614" max="4614" width="19.42578125" bestFit="1" customWidth="1"/>
    <col min="4624" max="4624" width="18.5703125" customWidth="1"/>
    <col min="4625" max="4626" width="9.140625" customWidth="1"/>
    <col min="4627" max="4627" width="0" hidden="1" customWidth="1"/>
    <col min="4628" max="4629" width="9.85546875" customWidth="1"/>
    <col min="4870" max="4870" width="19.42578125" bestFit="1" customWidth="1"/>
    <col min="4880" max="4880" width="18.5703125" customWidth="1"/>
    <col min="4881" max="4882" width="9.140625" customWidth="1"/>
    <col min="4883" max="4883" width="0" hidden="1" customWidth="1"/>
    <col min="4884" max="4885" width="9.85546875" customWidth="1"/>
    <col min="5126" max="5126" width="19.42578125" bestFit="1" customWidth="1"/>
    <col min="5136" max="5136" width="18.5703125" customWidth="1"/>
    <col min="5137" max="5138" width="9.140625" customWidth="1"/>
    <col min="5139" max="5139" width="0" hidden="1" customWidth="1"/>
    <col min="5140" max="5141" width="9.85546875" customWidth="1"/>
    <col min="5382" max="5382" width="19.42578125" bestFit="1" customWidth="1"/>
    <col min="5392" max="5392" width="18.5703125" customWidth="1"/>
    <col min="5393" max="5394" width="9.140625" customWidth="1"/>
    <col min="5395" max="5395" width="0" hidden="1" customWidth="1"/>
    <col min="5396" max="5397" width="9.85546875" customWidth="1"/>
    <col min="5638" max="5638" width="19.42578125" bestFit="1" customWidth="1"/>
    <col min="5648" max="5648" width="18.5703125" customWidth="1"/>
    <col min="5649" max="5650" width="9.140625" customWidth="1"/>
    <col min="5651" max="5651" width="0" hidden="1" customWidth="1"/>
    <col min="5652" max="5653" width="9.85546875" customWidth="1"/>
    <col min="5894" max="5894" width="19.42578125" bestFit="1" customWidth="1"/>
    <col min="5904" max="5904" width="18.5703125" customWidth="1"/>
    <col min="5905" max="5906" width="9.140625" customWidth="1"/>
    <col min="5907" max="5907" width="0" hidden="1" customWidth="1"/>
    <col min="5908" max="5909" width="9.85546875" customWidth="1"/>
    <col min="6150" max="6150" width="19.42578125" bestFit="1" customWidth="1"/>
    <col min="6160" max="6160" width="18.5703125" customWidth="1"/>
    <col min="6161" max="6162" width="9.140625" customWidth="1"/>
    <col min="6163" max="6163" width="0" hidden="1" customWidth="1"/>
    <col min="6164" max="6165" width="9.85546875" customWidth="1"/>
    <col min="6406" max="6406" width="19.42578125" bestFit="1" customWidth="1"/>
    <col min="6416" max="6416" width="18.5703125" customWidth="1"/>
    <col min="6417" max="6418" width="9.140625" customWidth="1"/>
    <col min="6419" max="6419" width="0" hidden="1" customWidth="1"/>
    <col min="6420" max="6421" width="9.85546875" customWidth="1"/>
    <col min="6662" max="6662" width="19.42578125" bestFit="1" customWidth="1"/>
    <col min="6672" max="6672" width="18.5703125" customWidth="1"/>
    <col min="6673" max="6674" width="9.140625" customWidth="1"/>
    <col min="6675" max="6675" width="0" hidden="1" customWidth="1"/>
    <col min="6676" max="6677" width="9.85546875" customWidth="1"/>
    <col min="6918" max="6918" width="19.42578125" bestFit="1" customWidth="1"/>
    <col min="6928" max="6928" width="18.5703125" customWidth="1"/>
    <col min="6929" max="6930" width="9.140625" customWidth="1"/>
    <col min="6931" max="6931" width="0" hidden="1" customWidth="1"/>
    <col min="6932" max="6933" width="9.85546875" customWidth="1"/>
    <col min="7174" max="7174" width="19.42578125" bestFit="1" customWidth="1"/>
    <col min="7184" max="7184" width="18.5703125" customWidth="1"/>
    <col min="7185" max="7186" width="9.140625" customWidth="1"/>
    <col min="7187" max="7187" width="0" hidden="1" customWidth="1"/>
    <col min="7188" max="7189" width="9.85546875" customWidth="1"/>
    <col min="7430" max="7430" width="19.42578125" bestFit="1" customWidth="1"/>
    <col min="7440" max="7440" width="18.5703125" customWidth="1"/>
    <col min="7441" max="7442" width="9.140625" customWidth="1"/>
    <col min="7443" max="7443" width="0" hidden="1" customWidth="1"/>
    <col min="7444" max="7445" width="9.85546875" customWidth="1"/>
    <col min="7686" max="7686" width="19.42578125" bestFit="1" customWidth="1"/>
    <col min="7696" max="7696" width="18.5703125" customWidth="1"/>
    <col min="7697" max="7698" width="9.140625" customWidth="1"/>
    <col min="7699" max="7699" width="0" hidden="1" customWidth="1"/>
    <col min="7700" max="7701" width="9.85546875" customWidth="1"/>
    <col min="7942" max="7942" width="19.42578125" bestFit="1" customWidth="1"/>
    <col min="7952" max="7952" width="18.5703125" customWidth="1"/>
    <col min="7953" max="7954" width="9.140625" customWidth="1"/>
    <col min="7955" max="7955" width="0" hidden="1" customWidth="1"/>
    <col min="7956" max="7957" width="9.85546875" customWidth="1"/>
    <col min="8198" max="8198" width="19.42578125" bestFit="1" customWidth="1"/>
    <col min="8208" max="8208" width="18.5703125" customWidth="1"/>
    <col min="8209" max="8210" width="9.140625" customWidth="1"/>
    <col min="8211" max="8211" width="0" hidden="1" customWidth="1"/>
    <col min="8212" max="8213" width="9.85546875" customWidth="1"/>
    <col min="8454" max="8454" width="19.42578125" bestFit="1" customWidth="1"/>
    <col min="8464" max="8464" width="18.5703125" customWidth="1"/>
    <col min="8465" max="8466" width="9.140625" customWidth="1"/>
    <col min="8467" max="8467" width="0" hidden="1" customWidth="1"/>
    <col min="8468" max="8469" width="9.85546875" customWidth="1"/>
    <col min="8710" max="8710" width="19.42578125" bestFit="1" customWidth="1"/>
    <col min="8720" max="8720" width="18.5703125" customWidth="1"/>
    <col min="8721" max="8722" width="9.140625" customWidth="1"/>
    <col min="8723" max="8723" width="0" hidden="1" customWidth="1"/>
    <col min="8724" max="8725" width="9.85546875" customWidth="1"/>
    <col min="8966" max="8966" width="19.42578125" bestFit="1" customWidth="1"/>
    <col min="8976" max="8976" width="18.5703125" customWidth="1"/>
    <col min="8977" max="8978" width="9.140625" customWidth="1"/>
    <col min="8979" max="8979" width="0" hidden="1" customWidth="1"/>
    <col min="8980" max="8981" width="9.85546875" customWidth="1"/>
    <col min="9222" max="9222" width="19.42578125" bestFit="1" customWidth="1"/>
    <col min="9232" max="9232" width="18.5703125" customWidth="1"/>
    <col min="9233" max="9234" width="9.140625" customWidth="1"/>
    <col min="9235" max="9235" width="0" hidden="1" customWidth="1"/>
    <col min="9236" max="9237" width="9.85546875" customWidth="1"/>
    <col min="9478" max="9478" width="19.42578125" bestFit="1" customWidth="1"/>
    <col min="9488" max="9488" width="18.5703125" customWidth="1"/>
    <col min="9489" max="9490" width="9.140625" customWidth="1"/>
    <col min="9491" max="9491" width="0" hidden="1" customWidth="1"/>
    <col min="9492" max="9493" width="9.85546875" customWidth="1"/>
    <col min="9734" max="9734" width="19.42578125" bestFit="1" customWidth="1"/>
    <col min="9744" max="9744" width="18.5703125" customWidth="1"/>
    <col min="9745" max="9746" width="9.140625" customWidth="1"/>
    <col min="9747" max="9747" width="0" hidden="1" customWidth="1"/>
    <col min="9748" max="9749" width="9.85546875" customWidth="1"/>
    <col min="9990" max="9990" width="19.42578125" bestFit="1" customWidth="1"/>
    <col min="10000" max="10000" width="18.5703125" customWidth="1"/>
    <col min="10001" max="10002" width="9.140625" customWidth="1"/>
    <col min="10003" max="10003" width="0" hidden="1" customWidth="1"/>
    <col min="10004" max="10005" width="9.85546875" customWidth="1"/>
    <col min="10246" max="10246" width="19.42578125" bestFit="1" customWidth="1"/>
    <col min="10256" max="10256" width="18.5703125" customWidth="1"/>
    <col min="10257" max="10258" width="9.140625" customWidth="1"/>
    <col min="10259" max="10259" width="0" hidden="1" customWidth="1"/>
    <col min="10260" max="10261" width="9.85546875" customWidth="1"/>
    <col min="10502" max="10502" width="19.42578125" bestFit="1" customWidth="1"/>
    <col min="10512" max="10512" width="18.5703125" customWidth="1"/>
    <col min="10513" max="10514" width="9.140625" customWidth="1"/>
    <col min="10515" max="10515" width="0" hidden="1" customWidth="1"/>
    <col min="10516" max="10517" width="9.85546875" customWidth="1"/>
    <col min="10758" max="10758" width="19.42578125" bestFit="1" customWidth="1"/>
    <col min="10768" max="10768" width="18.5703125" customWidth="1"/>
    <col min="10769" max="10770" width="9.140625" customWidth="1"/>
    <col min="10771" max="10771" width="0" hidden="1" customWidth="1"/>
    <col min="10772" max="10773" width="9.85546875" customWidth="1"/>
    <col min="11014" max="11014" width="19.42578125" bestFit="1" customWidth="1"/>
    <col min="11024" max="11024" width="18.5703125" customWidth="1"/>
    <col min="11025" max="11026" width="9.140625" customWidth="1"/>
    <col min="11027" max="11027" width="0" hidden="1" customWidth="1"/>
    <col min="11028" max="11029" width="9.85546875" customWidth="1"/>
    <col min="11270" max="11270" width="19.42578125" bestFit="1" customWidth="1"/>
    <col min="11280" max="11280" width="18.5703125" customWidth="1"/>
    <col min="11281" max="11282" width="9.140625" customWidth="1"/>
    <col min="11283" max="11283" width="0" hidden="1" customWidth="1"/>
    <col min="11284" max="11285" width="9.85546875" customWidth="1"/>
    <col min="11526" max="11526" width="19.42578125" bestFit="1" customWidth="1"/>
    <col min="11536" max="11536" width="18.5703125" customWidth="1"/>
    <col min="11537" max="11538" width="9.140625" customWidth="1"/>
    <col min="11539" max="11539" width="0" hidden="1" customWidth="1"/>
    <col min="11540" max="11541" width="9.85546875" customWidth="1"/>
    <col min="11782" max="11782" width="19.42578125" bestFit="1" customWidth="1"/>
    <col min="11792" max="11792" width="18.5703125" customWidth="1"/>
    <col min="11793" max="11794" width="9.140625" customWidth="1"/>
    <col min="11795" max="11795" width="0" hidden="1" customWidth="1"/>
    <col min="11796" max="11797" width="9.85546875" customWidth="1"/>
    <col min="12038" max="12038" width="19.42578125" bestFit="1" customWidth="1"/>
    <col min="12048" max="12048" width="18.5703125" customWidth="1"/>
    <col min="12049" max="12050" width="9.140625" customWidth="1"/>
    <col min="12051" max="12051" width="0" hidden="1" customWidth="1"/>
    <col min="12052" max="12053" width="9.85546875" customWidth="1"/>
    <col min="12294" max="12294" width="19.42578125" bestFit="1" customWidth="1"/>
    <col min="12304" max="12304" width="18.5703125" customWidth="1"/>
    <col min="12305" max="12306" width="9.140625" customWidth="1"/>
    <col min="12307" max="12307" width="0" hidden="1" customWidth="1"/>
    <col min="12308" max="12309" width="9.85546875" customWidth="1"/>
    <col min="12550" max="12550" width="19.42578125" bestFit="1" customWidth="1"/>
    <col min="12560" max="12560" width="18.5703125" customWidth="1"/>
    <col min="12561" max="12562" width="9.140625" customWidth="1"/>
    <col min="12563" max="12563" width="0" hidden="1" customWidth="1"/>
    <col min="12564" max="12565" width="9.85546875" customWidth="1"/>
    <col min="12806" max="12806" width="19.42578125" bestFit="1" customWidth="1"/>
    <col min="12816" max="12816" width="18.5703125" customWidth="1"/>
    <col min="12817" max="12818" width="9.140625" customWidth="1"/>
    <col min="12819" max="12819" width="0" hidden="1" customWidth="1"/>
    <col min="12820" max="12821" width="9.85546875" customWidth="1"/>
    <col min="13062" max="13062" width="19.42578125" bestFit="1" customWidth="1"/>
    <col min="13072" max="13072" width="18.5703125" customWidth="1"/>
    <col min="13073" max="13074" width="9.140625" customWidth="1"/>
    <col min="13075" max="13075" width="0" hidden="1" customWidth="1"/>
    <col min="13076" max="13077" width="9.85546875" customWidth="1"/>
    <col min="13318" max="13318" width="19.42578125" bestFit="1" customWidth="1"/>
    <col min="13328" max="13328" width="18.5703125" customWidth="1"/>
    <col min="13329" max="13330" width="9.140625" customWidth="1"/>
    <col min="13331" max="13331" width="0" hidden="1" customWidth="1"/>
    <col min="13332" max="13333" width="9.85546875" customWidth="1"/>
    <col min="13574" max="13574" width="19.42578125" bestFit="1" customWidth="1"/>
    <col min="13584" max="13584" width="18.5703125" customWidth="1"/>
    <col min="13585" max="13586" width="9.140625" customWidth="1"/>
    <col min="13587" max="13587" width="0" hidden="1" customWidth="1"/>
    <col min="13588" max="13589" width="9.85546875" customWidth="1"/>
    <col min="13830" max="13830" width="19.42578125" bestFit="1" customWidth="1"/>
    <col min="13840" max="13840" width="18.5703125" customWidth="1"/>
    <col min="13841" max="13842" width="9.140625" customWidth="1"/>
    <col min="13843" max="13843" width="0" hidden="1" customWidth="1"/>
    <col min="13844" max="13845" width="9.85546875" customWidth="1"/>
    <col min="14086" max="14086" width="19.42578125" bestFit="1" customWidth="1"/>
    <col min="14096" max="14096" width="18.5703125" customWidth="1"/>
    <col min="14097" max="14098" width="9.140625" customWidth="1"/>
    <col min="14099" max="14099" width="0" hidden="1" customWidth="1"/>
    <col min="14100" max="14101" width="9.85546875" customWidth="1"/>
    <col min="14342" max="14342" width="19.42578125" bestFit="1" customWidth="1"/>
    <col min="14352" max="14352" width="18.5703125" customWidth="1"/>
    <col min="14353" max="14354" width="9.140625" customWidth="1"/>
    <col min="14355" max="14355" width="0" hidden="1" customWidth="1"/>
    <col min="14356" max="14357" width="9.85546875" customWidth="1"/>
    <col min="14598" max="14598" width="19.42578125" bestFit="1" customWidth="1"/>
    <col min="14608" max="14608" width="18.5703125" customWidth="1"/>
    <col min="14609" max="14610" width="9.140625" customWidth="1"/>
    <col min="14611" max="14611" width="0" hidden="1" customWidth="1"/>
    <col min="14612" max="14613" width="9.85546875" customWidth="1"/>
    <col min="14854" max="14854" width="19.42578125" bestFit="1" customWidth="1"/>
    <col min="14864" max="14864" width="18.5703125" customWidth="1"/>
    <col min="14865" max="14866" width="9.140625" customWidth="1"/>
    <col min="14867" max="14867" width="0" hidden="1" customWidth="1"/>
    <col min="14868" max="14869" width="9.85546875" customWidth="1"/>
    <col min="15110" max="15110" width="19.42578125" bestFit="1" customWidth="1"/>
    <col min="15120" max="15120" width="18.5703125" customWidth="1"/>
    <col min="15121" max="15122" width="9.140625" customWidth="1"/>
    <col min="15123" max="15123" width="0" hidden="1" customWidth="1"/>
    <col min="15124" max="15125" width="9.85546875" customWidth="1"/>
    <col min="15366" max="15366" width="19.42578125" bestFit="1" customWidth="1"/>
    <col min="15376" max="15376" width="18.5703125" customWidth="1"/>
    <col min="15377" max="15378" width="9.140625" customWidth="1"/>
    <col min="15379" max="15379" width="0" hidden="1" customWidth="1"/>
    <col min="15380" max="15381" width="9.85546875" customWidth="1"/>
    <col min="15622" max="15622" width="19.42578125" bestFit="1" customWidth="1"/>
    <col min="15632" max="15632" width="18.5703125" customWidth="1"/>
    <col min="15633" max="15634" width="9.140625" customWidth="1"/>
    <col min="15635" max="15635" width="0" hidden="1" customWidth="1"/>
    <col min="15636" max="15637" width="9.85546875" customWidth="1"/>
    <col min="15878" max="15878" width="19.42578125" bestFit="1" customWidth="1"/>
    <col min="15888" max="15888" width="18.5703125" customWidth="1"/>
    <col min="15889" max="15890" width="9.140625" customWidth="1"/>
    <col min="15891" max="15891" width="0" hidden="1" customWidth="1"/>
    <col min="15892" max="15893" width="9.85546875" customWidth="1"/>
    <col min="16134" max="16134" width="19.42578125" bestFit="1" customWidth="1"/>
    <col min="16144" max="16144" width="18.5703125" customWidth="1"/>
    <col min="16145" max="16146" width="9.140625" customWidth="1"/>
    <col min="16147" max="16147" width="0" hidden="1" customWidth="1"/>
    <col min="16148" max="16149" width="9.85546875" customWidth="1"/>
  </cols>
  <sheetData>
    <row r="1" spans="1:38" ht="15.75" x14ac:dyDescent="0.25">
      <c r="A1" s="4" t="s">
        <v>48</v>
      </c>
    </row>
    <row r="2" spans="1:38" ht="15.75" thickBot="1" x14ac:dyDescent="0.3"/>
    <row r="3" spans="1:38" ht="22.5" customHeight="1" x14ac:dyDescent="0.25">
      <c r="A3" s="332" t="s">
        <v>3</v>
      </c>
      <c r="B3" s="334">
        <v>2007</v>
      </c>
      <c r="C3" s="326">
        <v>2008</v>
      </c>
      <c r="D3" s="326">
        <v>2009</v>
      </c>
      <c r="E3" s="326">
        <v>2010</v>
      </c>
      <c r="F3" s="326">
        <v>2011</v>
      </c>
      <c r="G3" s="326">
        <v>2012</v>
      </c>
      <c r="H3" s="326">
        <v>2013</v>
      </c>
      <c r="I3" s="326">
        <v>2014</v>
      </c>
      <c r="J3" s="326">
        <v>2015</v>
      </c>
      <c r="K3" s="326">
        <v>2016</v>
      </c>
      <c r="L3" s="340">
        <v>2017</v>
      </c>
      <c r="M3" s="326">
        <v>2018</v>
      </c>
      <c r="N3" s="326">
        <v>2019</v>
      </c>
      <c r="O3" s="336">
        <v>2020</v>
      </c>
      <c r="P3" s="340">
        <v>2021</v>
      </c>
      <c r="Q3" s="324">
        <v>2022</v>
      </c>
      <c r="R3" s="324">
        <v>2023</v>
      </c>
      <c r="S3" s="330">
        <v>2024</v>
      </c>
      <c r="T3" s="271" t="s">
        <v>49</v>
      </c>
      <c r="U3" s="328" t="s">
        <v>154</v>
      </c>
      <c r="V3" s="329"/>
      <c r="W3" s="322" t="s">
        <v>144</v>
      </c>
      <c r="X3" s="323"/>
    </row>
    <row r="4" spans="1:38" ht="31.5" customHeight="1" thickBot="1" x14ac:dyDescent="0.3">
      <c r="A4" s="333"/>
      <c r="B4" s="335"/>
      <c r="C4" s="327"/>
      <c r="D4" s="327"/>
      <c r="E4" s="327"/>
      <c r="F4" s="327"/>
      <c r="G4" s="327"/>
      <c r="H4" s="327"/>
      <c r="I4" s="327"/>
      <c r="J4" s="327"/>
      <c r="K4" s="327"/>
      <c r="L4" s="341"/>
      <c r="M4" s="327"/>
      <c r="N4" s="327"/>
      <c r="O4" s="337"/>
      <c r="P4" s="341"/>
      <c r="Q4" s="325"/>
      <c r="R4" s="325"/>
      <c r="S4" s="331"/>
      <c r="T4" s="174" t="s">
        <v>149</v>
      </c>
      <c r="U4" s="127">
        <v>2024</v>
      </c>
      <c r="V4" s="264">
        <v>2025</v>
      </c>
      <c r="W4" s="297" t="s">
        <v>155</v>
      </c>
      <c r="X4" s="298" t="s">
        <v>156</v>
      </c>
    </row>
    <row r="5" spans="1:38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273"/>
      <c r="R5" s="273"/>
      <c r="S5" s="306"/>
      <c r="T5" s="175"/>
      <c r="U5" s="101"/>
      <c r="V5" s="101"/>
      <c r="W5" s="101"/>
      <c r="X5" s="101"/>
    </row>
    <row r="6" spans="1:38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f>SUM('[1]2'!T7:T18)</f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274">
        <v>925952.67900000024</v>
      </c>
      <c r="Q6" s="153">
        <v>938963.28799999994</v>
      </c>
      <c r="R6" s="153">
        <v>924632.3</v>
      </c>
      <c r="S6" s="316">
        <v>965667.12200000021</v>
      </c>
      <c r="T6" s="100"/>
      <c r="U6" s="115">
        <v>214581.02499999988</v>
      </c>
      <c r="V6" s="147">
        <v>217879.63000000018</v>
      </c>
      <c r="W6" s="112">
        <v>929171.02700000035</v>
      </c>
      <c r="X6" s="147">
        <v>968965.72699999996</v>
      </c>
      <c r="AC6" s="101"/>
      <c r="AD6" s="101" t="s">
        <v>51</v>
      </c>
      <c r="AE6" s="101"/>
      <c r="AF6" s="101"/>
      <c r="AG6" s="101" t="s">
        <v>52</v>
      </c>
      <c r="AH6" s="101"/>
      <c r="AI6" s="101"/>
      <c r="AJ6" s="101" t="s">
        <v>53</v>
      </c>
      <c r="AK6" s="101"/>
      <c r="AL6" s="101"/>
    </row>
    <row r="7" spans="1:38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80">
        <f>(P6-O6)/O6</f>
        <v>8.1480780433982658E-2</v>
      </c>
      <c r="Q7" s="276">
        <f>(Q6-P6)/P6</f>
        <v>1.4051051738465463E-2</v>
      </c>
      <c r="R7" s="276">
        <f>(R6-P6)/P6</f>
        <v>-1.4259681190470315E-3</v>
      </c>
      <c r="S7" s="102">
        <f>(S6-Q6)/Q6</f>
        <v>2.8439699763853032E-2</v>
      </c>
      <c r="U7" s="118"/>
      <c r="V7" s="278">
        <f>(V6-U6)/U6</f>
        <v>1.5372305170041496E-2</v>
      </c>
      <c r="X7" s="278">
        <f>(X6-W6)/W6</f>
        <v>4.2828175700316565E-2</v>
      </c>
      <c r="AC7" s="101"/>
      <c r="AD7" s="101">
        <v>2012</v>
      </c>
      <c r="AE7" s="101">
        <v>2013</v>
      </c>
      <c r="AF7" s="101"/>
      <c r="AG7" s="101">
        <v>2012</v>
      </c>
      <c r="AH7" s="101">
        <v>2013</v>
      </c>
      <c r="AI7" s="101"/>
      <c r="AJ7" s="101">
        <v>2012</v>
      </c>
      <c r="AK7" s="101">
        <v>2013</v>
      </c>
      <c r="AL7" s="101"/>
    </row>
    <row r="8" spans="1:38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12">
        <v>167736.79199999999</v>
      </c>
      <c r="Q8" s="153">
        <v>205343.67499999999</v>
      </c>
      <c r="R8" s="153">
        <v>197581.58900000001</v>
      </c>
      <c r="S8" s="316">
        <v>158919.32</v>
      </c>
      <c r="T8" s="100"/>
      <c r="U8" s="115">
        <v>37127.483000000015</v>
      </c>
      <c r="V8" s="147">
        <v>34823.454999999994</v>
      </c>
      <c r="W8" s="112">
        <v>183288.61800000002</v>
      </c>
      <c r="X8" s="147">
        <v>156615.29199999999</v>
      </c>
      <c r="AC8" s="101" t="s">
        <v>56</v>
      </c>
      <c r="AD8" s="101"/>
      <c r="AE8" s="105"/>
      <c r="AF8" s="101"/>
      <c r="AG8" s="105"/>
      <c r="AH8" s="105"/>
      <c r="AI8" s="101"/>
      <c r="AJ8" s="101"/>
      <c r="AK8" s="105" t="e">
        <f>#REF!-#REF!</f>
        <v>#REF!</v>
      </c>
      <c r="AL8" s="101"/>
    </row>
    <row r="9" spans="1:38" ht="27.95" customHeight="1" thickBot="1" x14ac:dyDescent="0.3">
      <c r="A9" s="113" t="s">
        <v>54</v>
      </c>
      <c r="B9" s="116"/>
      <c r="C9" s="279">
        <f t="shared" ref="C9:Q9" si="1">(C8-B8)/B8</f>
        <v>0.2704215924390953</v>
      </c>
      <c r="D9" s="279">
        <f t="shared" si="1"/>
        <v>-1.5727210912017519E-2</v>
      </c>
      <c r="E9" s="279">
        <f t="shared" si="1"/>
        <v>0.13141316724760313</v>
      </c>
      <c r="F9" s="279">
        <f t="shared" si="1"/>
        <v>-8.4685563002352207E-2</v>
      </c>
      <c r="G9" s="279">
        <f t="shared" si="1"/>
        <v>5.4407061581438577E-2</v>
      </c>
      <c r="H9" s="279">
        <f t="shared" si="1"/>
        <v>0.41712583925447455</v>
      </c>
      <c r="I9" s="279">
        <f t="shared" si="1"/>
        <v>2.250827194251357E-2</v>
      </c>
      <c r="J9" s="279">
        <f t="shared" si="1"/>
        <v>-6.7109981334913887E-2</v>
      </c>
      <c r="K9" s="279">
        <f t="shared" si="1"/>
        <v>-5.6223528896759203E-2</v>
      </c>
      <c r="L9" s="280">
        <f t="shared" si="1"/>
        <v>0.24516978481709314</v>
      </c>
      <c r="M9" s="279">
        <f t="shared" si="1"/>
        <v>0.12769947706194412</v>
      </c>
      <c r="N9" s="279">
        <f t="shared" si="1"/>
        <v>9.3592470782629861E-2</v>
      </c>
      <c r="O9" s="279">
        <f t="shared" si="1"/>
        <v>-1.7455552338089889E-2</v>
      </c>
      <c r="P9" s="288">
        <f t="shared" si="1"/>
        <v>8.9145081860037469E-3</v>
      </c>
      <c r="Q9" s="279">
        <f t="shared" si="1"/>
        <v>0.22420175413871041</v>
      </c>
      <c r="R9" s="279">
        <f>(R8-P8)/P8</f>
        <v>0.17792636096200065</v>
      </c>
      <c r="S9" s="317">
        <f>(S8-Q8)/Q8</f>
        <v>-0.22608125134606646</v>
      </c>
      <c r="T9" s="10"/>
      <c r="U9" s="116"/>
      <c r="V9" s="281">
        <f>(V8-U8)/U8</f>
        <v>-6.2057209749446771E-2</v>
      </c>
      <c r="W9" s="299"/>
      <c r="X9" s="281">
        <f>(X8-W8)/W8</f>
        <v>-0.14552636323549575</v>
      </c>
      <c r="AC9" s="101" t="s">
        <v>57</v>
      </c>
      <c r="AD9" s="101"/>
      <c r="AE9" s="105"/>
      <c r="AF9" s="101"/>
      <c r="AG9" s="105"/>
      <c r="AH9" s="105"/>
      <c r="AI9" s="101"/>
      <c r="AJ9" s="101"/>
      <c r="AK9" s="105" t="e">
        <f>#REF!-#REF!</f>
        <v>#REF!</v>
      </c>
      <c r="AL9" s="101"/>
    </row>
    <row r="10" spans="1:38" ht="27.95" customHeight="1" x14ac:dyDescent="0.25">
      <c r="A10" s="8" t="s">
        <v>58</v>
      </c>
      <c r="B10" s="19">
        <f>(B6-B8)</f>
        <v>532729.95499999938</v>
      </c>
      <c r="C10" s="154">
        <f t="shared" ref="C10:L10" si="2">(C6-C8)</f>
        <v>495602.94900000037</v>
      </c>
      <c r="D10" s="154">
        <f t="shared" si="2"/>
        <v>464912.54300000041</v>
      </c>
      <c r="E10" s="154">
        <f t="shared" si="2"/>
        <v>524886.83999999927</v>
      </c>
      <c r="F10" s="154">
        <f t="shared" si="2"/>
        <v>575003.69100000104</v>
      </c>
      <c r="G10" s="154">
        <f t="shared" si="2"/>
        <v>617133.53500000073</v>
      </c>
      <c r="H10" s="154">
        <f t="shared" si="2"/>
        <v>598394.56100000138</v>
      </c>
      <c r="I10" s="154">
        <f t="shared" si="2"/>
        <v>601130.81199999875</v>
      </c>
      <c r="J10" s="154">
        <f t="shared" si="2"/>
        <v>618778.99600000016</v>
      </c>
      <c r="K10" s="154">
        <f t="shared" si="2"/>
        <v>613783.08899999992</v>
      </c>
      <c r="L10" s="282">
        <f t="shared" si="2"/>
        <v>640835.07399999513</v>
      </c>
      <c r="M10" s="154">
        <f t="shared" ref="M10:R10" si="3">(M6-M8)</f>
        <v>645614.48600000003</v>
      </c>
      <c r="N10" s="154">
        <f t="shared" si="3"/>
        <v>650193.99999999988</v>
      </c>
      <c r="O10" s="154">
        <f t="shared" si="3"/>
        <v>689934.96300000162</v>
      </c>
      <c r="P10" s="282">
        <f t="shared" si="3"/>
        <v>758215.88700000022</v>
      </c>
      <c r="Q10" s="154">
        <f t="shared" si="3"/>
        <v>733619.6129999999</v>
      </c>
      <c r="R10" s="154">
        <f t="shared" si="3"/>
        <v>727050.71100000001</v>
      </c>
      <c r="S10" s="20">
        <f t="shared" ref="S10" si="4">(S6-S8)</f>
        <v>806747.80200000014</v>
      </c>
      <c r="U10" s="117">
        <f>U6-U8</f>
        <v>177453.54199999987</v>
      </c>
      <c r="V10" s="140">
        <f>V6-V8</f>
        <v>183056.17500000019</v>
      </c>
      <c r="W10" s="119">
        <f>W6-W8</f>
        <v>745882.40900000033</v>
      </c>
      <c r="X10" s="140">
        <f>X6-X8</f>
        <v>812350.43499999994</v>
      </c>
      <c r="AC10" s="101" t="s">
        <v>59</v>
      </c>
      <c r="AD10" s="101"/>
      <c r="AE10" s="105"/>
      <c r="AF10" s="101"/>
      <c r="AG10" s="105"/>
      <c r="AH10" s="105"/>
      <c r="AI10" s="101"/>
      <c r="AJ10" s="101"/>
      <c r="AK10" s="105" t="e">
        <f>#REF!-#REF!</f>
        <v>#REF!</v>
      </c>
      <c r="AL10" s="101"/>
    </row>
    <row r="11" spans="1:38" ht="27.95" customHeight="1" thickBot="1" x14ac:dyDescent="0.3">
      <c r="A11" s="113" t="s">
        <v>54</v>
      </c>
      <c r="B11" s="116"/>
      <c r="C11" s="279">
        <f t="shared" ref="C11:Q11" si="5">(C10-B10)/B10</f>
        <v>-6.9691981183973503E-2</v>
      </c>
      <c r="D11" s="279">
        <f t="shared" si="5"/>
        <v>-6.1925390197789032E-2</v>
      </c>
      <c r="E11" s="279">
        <f t="shared" si="5"/>
        <v>0.12900124529442691</v>
      </c>
      <c r="F11" s="279">
        <f t="shared" si="5"/>
        <v>9.5481248872617649E-2</v>
      </c>
      <c r="G11" s="279">
        <f t="shared" si="5"/>
        <v>7.3268823590907375E-2</v>
      </c>
      <c r="H11" s="279">
        <f t="shared" si="5"/>
        <v>-3.0364536906909986E-2</v>
      </c>
      <c r="I11" s="279">
        <f t="shared" si="5"/>
        <v>4.5726535271722896E-3</v>
      </c>
      <c r="J11" s="279">
        <f t="shared" si="5"/>
        <v>2.9358308786875894E-2</v>
      </c>
      <c r="K11" s="279">
        <f t="shared" si="5"/>
        <v>-8.0738147744113774E-3</v>
      </c>
      <c r="L11" s="280">
        <f t="shared" si="5"/>
        <v>4.4074177807781237E-2</v>
      </c>
      <c r="M11" s="279">
        <f t="shared" si="5"/>
        <v>7.4580998979543013E-3</v>
      </c>
      <c r="N11" s="279">
        <f t="shared" si="5"/>
        <v>7.093264013285863E-3</v>
      </c>
      <c r="O11" s="279">
        <f t="shared" si="5"/>
        <v>6.1121700600131258E-2</v>
      </c>
      <c r="P11" s="288">
        <f t="shared" si="5"/>
        <v>9.8967189172580669E-2</v>
      </c>
      <c r="Q11" s="279">
        <f t="shared" si="5"/>
        <v>-3.2439671103858467E-2</v>
      </c>
      <c r="R11" s="279">
        <f>(R10-P10)/P10</f>
        <v>-4.1103301229033995E-2</v>
      </c>
      <c r="S11" s="317">
        <f>(S10-Q10)/Q10</f>
        <v>9.9681343988277826E-2</v>
      </c>
      <c r="T11" s="10"/>
      <c r="U11" s="116"/>
      <c r="V11" s="281">
        <f>(V10-U10)/U10</f>
        <v>3.1572393184466988E-2</v>
      </c>
      <c r="W11" s="299"/>
      <c r="X11" s="281">
        <f>(X10-W10)/W10</f>
        <v>8.9113277371848543E-2</v>
      </c>
      <c r="AC11" s="101" t="s">
        <v>60</v>
      </c>
      <c r="AD11" s="101"/>
      <c r="AE11" s="105"/>
      <c r="AF11" s="101"/>
      <c r="AG11" s="105"/>
      <c r="AH11" s="105"/>
      <c r="AI11" s="101"/>
      <c r="AJ11" s="101"/>
      <c r="AK11" s="105" t="e">
        <f>#REF!-#REF!</f>
        <v>#REF!</v>
      </c>
      <c r="AL11" s="101"/>
    </row>
    <row r="12" spans="1:38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V12" si="6">(C6/C8)</f>
        <v>7.1670824030294336</v>
      </c>
      <c r="D12" s="284">
        <f t="shared" si="6"/>
        <v>6.8776220200097287</v>
      </c>
      <c r="E12" s="284">
        <f t="shared" si="6"/>
        <v>6.8650922333739404</v>
      </c>
      <c r="F12" s="103">
        <f t="shared" si="6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4"/>
      <c r="U12" s="103">
        <f t="shared" si="6"/>
        <v>5.7795737190156355</v>
      </c>
      <c r="V12" s="285">
        <f t="shared" si="6"/>
        <v>6.2566919336407087</v>
      </c>
      <c r="W12" s="103">
        <f>W6/W8</f>
        <v>5.0694420479508455</v>
      </c>
      <c r="X12" s="285">
        <f>X6/X8</f>
        <v>6.1869164538543275</v>
      </c>
      <c r="AC12" s="101" t="s">
        <v>62</v>
      </c>
      <c r="AD12" s="101"/>
      <c r="AE12" s="105"/>
      <c r="AF12" s="101"/>
      <c r="AG12" s="105"/>
      <c r="AH12" s="105"/>
      <c r="AI12" s="101"/>
      <c r="AJ12" s="101"/>
      <c r="AK12" s="105" t="e">
        <f>#REF!-#REF!</f>
        <v>#REF!</v>
      </c>
      <c r="AL12" s="101"/>
    </row>
    <row r="13" spans="1:38" ht="30" customHeight="1" thickBot="1" x14ac:dyDescent="0.3">
      <c r="AC13" s="101" t="s">
        <v>63</v>
      </c>
      <c r="AD13" s="101"/>
      <c r="AE13" s="105"/>
      <c r="AF13" s="101"/>
      <c r="AG13" s="105"/>
      <c r="AH13" s="105"/>
      <c r="AI13" s="101"/>
      <c r="AJ13" s="101"/>
      <c r="AK13" s="105" t="e">
        <f>#REF!-#REF!</f>
        <v>#REF!</v>
      </c>
      <c r="AL13" s="101"/>
    </row>
    <row r="14" spans="1:38" ht="22.5" customHeight="1" x14ac:dyDescent="0.25">
      <c r="A14" s="332" t="s">
        <v>2</v>
      </c>
      <c r="B14" s="334">
        <v>2007</v>
      </c>
      <c r="C14" s="326">
        <v>2008</v>
      </c>
      <c r="D14" s="326">
        <v>2009</v>
      </c>
      <c r="E14" s="326">
        <v>2010</v>
      </c>
      <c r="F14" s="326">
        <v>2011</v>
      </c>
      <c r="G14" s="326">
        <v>2012</v>
      </c>
      <c r="H14" s="326">
        <v>2013</v>
      </c>
      <c r="I14" s="326">
        <v>2014</v>
      </c>
      <c r="J14" s="326">
        <v>2015</v>
      </c>
      <c r="K14" s="338">
        <v>2016</v>
      </c>
      <c r="L14" s="340">
        <v>2017</v>
      </c>
      <c r="M14" s="326">
        <v>2018</v>
      </c>
      <c r="N14" s="326">
        <v>2019</v>
      </c>
      <c r="O14" s="336">
        <v>2020</v>
      </c>
      <c r="P14" s="326">
        <v>2021</v>
      </c>
      <c r="Q14" s="326">
        <v>2022</v>
      </c>
      <c r="R14" s="326">
        <v>2023</v>
      </c>
      <c r="S14" s="330">
        <v>2024</v>
      </c>
      <c r="T14" s="128" t="s">
        <v>49</v>
      </c>
      <c r="U14" s="328" t="str">
        <f>U3</f>
        <v>jan-mar</v>
      </c>
      <c r="V14" s="329"/>
      <c r="W14" s="322" t="s">
        <v>144</v>
      </c>
      <c r="X14" s="323"/>
      <c r="AC14" s="101" t="s">
        <v>64</v>
      </c>
      <c r="AD14" s="101"/>
      <c r="AE14" s="105"/>
      <c r="AF14" s="101"/>
      <c r="AG14" s="105"/>
      <c r="AH14" s="105"/>
      <c r="AI14" s="101"/>
      <c r="AJ14" s="101"/>
      <c r="AK14" s="105" t="e">
        <f>#REF!-#REF!</f>
        <v>#REF!</v>
      </c>
      <c r="AL14" s="101"/>
    </row>
    <row r="15" spans="1:38" ht="31.5" customHeight="1" thickBot="1" x14ac:dyDescent="0.3">
      <c r="A15" s="333"/>
      <c r="B15" s="335"/>
      <c r="C15" s="327"/>
      <c r="D15" s="327"/>
      <c r="E15" s="327"/>
      <c r="F15" s="327"/>
      <c r="G15" s="327"/>
      <c r="H15" s="327"/>
      <c r="I15" s="327"/>
      <c r="J15" s="327"/>
      <c r="K15" s="339"/>
      <c r="L15" s="341"/>
      <c r="M15" s="327"/>
      <c r="N15" s="327"/>
      <c r="O15" s="337"/>
      <c r="P15" s="327"/>
      <c r="Q15" s="342"/>
      <c r="R15" s="327"/>
      <c r="S15" s="331"/>
      <c r="T15" s="129" t="str">
        <f>T4</f>
        <v>2007/2024</v>
      </c>
      <c r="U15" s="127">
        <f>U4</f>
        <v>2024</v>
      </c>
      <c r="V15" s="264">
        <f>V4</f>
        <v>2025</v>
      </c>
      <c r="W15" s="300" t="str">
        <f>W4</f>
        <v>abr 2023 a mar 2024</v>
      </c>
      <c r="X15" s="298" t="str">
        <f>X4</f>
        <v>abr 2024 a fev 2025</v>
      </c>
      <c r="AC15" s="101" t="s">
        <v>65</v>
      </c>
      <c r="AD15" s="101"/>
      <c r="AE15" s="105"/>
      <c r="AF15" s="101"/>
      <c r="AG15" s="105"/>
      <c r="AH15" s="105"/>
      <c r="AI15" s="101"/>
      <c r="AJ15" s="101"/>
      <c r="AK15" s="105" t="e">
        <f>#REF!-#REF!</f>
        <v>#REF!</v>
      </c>
      <c r="AL15" s="101"/>
    </row>
    <row r="16" spans="1:38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R16" s="301"/>
      <c r="S16" s="306"/>
      <c r="T16" s="286"/>
      <c r="AC16" s="101" t="s">
        <v>66</v>
      </c>
      <c r="AE16" s="105"/>
      <c r="AG16" s="105"/>
      <c r="AH16" s="105"/>
      <c r="AK16" s="105" t="e">
        <f>#REF!-#REF!</f>
        <v>#REF!</v>
      </c>
    </row>
    <row r="17" spans="1:38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427968.65799999994</v>
      </c>
      <c r="Q17" s="274">
        <v>418166.49000000005</v>
      </c>
      <c r="R17" s="153">
        <v>404411.64599999983</v>
      </c>
      <c r="S17" s="316">
        <v>415818.75800000015</v>
      </c>
      <c r="T17" s="100"/>
      <c r="U17" s="115">
        <v>98046.747000000047</v>
      </c>
      <c r="V17" s="147">
        <v>97575.138999999981</v>
      </c>
      <c r="W17" s="112">
        <v>408701.63599999994</v>
      </c>
      <c r="X17" s="147">
        <v>415347.15</v>
      </c>
      <c r="AC17" s="101" t="s">
        <v>67</v>
      </c>
      <c r="AD17" s="101"/>
      <c r="AE17" s="105"/>
      <c r="AF17" s="101"/>
      <c r="AG17" s="105"/>
      <c r="AH17" s="105"/>
      <c r="AI17" s="101"/>
      <c r="AJ17" s="101"/>
      <c r="AK17" s="105" t="e">
        <f>#REF!-#REF!</f>
        <v>#REF!</v>
      </c>
      <c r="AL17" s="101"/>
    </row>
    <row r="18" spans="1:38" ht="27.75" customHeight="1" thickBot="1" x14ac:dyDescent="0.3">
      <c r="A18" s="114" t="s">
        <v>54</v>
      </c>
      <c r="B18" s="275"/>
      <c r="C18" s="276">
        <f t="shared" ref="C18:Q18" si="7">(C17-B17)/B17</f>
        <v>-5.4332489679479568E-2</v>
      </c>
      <c r="D18" s="276">
        <f t="shared" si="7"/>
        <v>-7.2127077537654183E-2</v>
      </c>
      <c r="E18" s="276">
        <f t="shared" si="7"/>
        <v>0.12182444539758823</v>
      </c>
      <c r="F18" s="276">
        <f t="shared" si="7"/>
        <v>1.2510259696368252E-2</v>
      </c>
      <c r="G18" s="276">
        <f t="shared" si="7"/>
        <v>3.8557547808706294E-2</v>
      </c>
      <c r="H18" s="276">
        <f t="shared" si="7"/>
        <v>3.7801022123911316E-3</v>
      </c>
      <c r="I18" s="276">
        <f t="shared" si="7"/>
        <v>-1.5821591729182263E-3</v>
      </c>
      <c r="J18" s="276">
        <f t="shared" si="7"/>
        <v>3.6697642720653331E-2</v>
      </c>
      <c r="K18" s="287">
        <f t="shared" si="7"/>
        <v>2.2227281971553901E-2</v>
      </c>
      <c r="L18" s="277">
        <f t="shared" si="7"/>
        <v>2.5737437820711511E-2</v>
      </c>
      <c r="M18" s="276">
        <f t="shared" si="7"/>
        <v>2.6759932780496109E-2</v>
      </c>
      <c r="N18" s="276">
        <f t="shared" si="7"/>
        <v>1.6024959109884815E-3</v>
      </c>
      <c r="O18" s="276">
        <f t="shared" si="7"/>
        <v>-0.13403340389423476</v>
      </c>
      <c r="P18" s="276">
        <f t="shared" si="7"/>
        <v>8.6341308222622926E-2</v>
      </c>
      <c r="Q18" s="276">
        <f t="shared" si="7"/>
        <v>-2.2903938914143312E-2</v>
      </c>
      <c r="R18" s="276">
        <f>(R17-P17)/P17</f>
        <v>-5.5043778462861424E-2</v>
      </c>
      <c r="S18" s="102">
        <f>(S17-Q17)/Q17</f>
        <v>-5.6143475293773575E-3</v>
      </c>
      <c r="U18" s="118"/>
      <c r="V18" s="278"/>
      <c r="X18" s="278">
        <f>(X17-W17)/W17</f>
        <v>1.6260062144698838E-2</v>
      </c>
      <c r="AC18" s="101" t="s">
        <v>68</v>
      </c>
      <c r="AD18" s="101"/>
      <c r="AE18" s="105"/>
      <c r="AF18" s="101"/>
      <c r="AG18" s="105"/>
      <c r="AH18" s="105"/>
      <c r="AI18" s="101"/>
      <c r="AJ18" s="101"/>
      <c r="AK18" s="105" t="e">
        <f>#REF!-#REF!</f>
        <v>#REF!</v>
      </c>
      <c r="AL18" s="101"/>
    </row>
    <row r="19" spans="1:38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4">
        <v>202578.51499999996</v>
      </c>
      <c r="R19" s="153">
        <v>194885.81700000001</v>
      </c>
      <c r="S19" s="316">
        <v>155584.935</v>
      </c>
      <c r="T19" s="100"/>
      <c r="U19" s="115">
        <v>36489.700000000012</v>
      </c>
      <c r="V19" s="147">
        <v>34168.023000000001</v>
      </c>
      <c r="W19" s="112">
        <v>180857.35600000006</v>
      </c>
      <c r="X19" s="147">
        <v>153263.258</v>
      </c>
      <c r="AC19" s="101" t="s">
        <v>69</v>
      </c>
      <c r="AD19" s="101"/>
      <c r="AE19" s="105"/>
      <c r="AF19" s="101"/>
      <c r="AG19" s="105"/>
      <c r="AH19" s="105"/>
      <c r="AI19" s="101"/>
      <c r="AJ19" s="101"/>
      <c r="AK19" s="105" t="e">
        <f>#REF!-#REF!</f>
        <v>#REF!</v>
      </c>
      <c r="AL19" s="101"/>
    </row>
    <row r="20" spans="1:38" ht="27.75" customHeight="1" thickBot="1" x14ac:dyDescent="0.3">
      <c r="A20" s="113" t="s">
        <v>54</v>
      </c>
      <c r="B20" s="116"/>
      <c r="C20" s="279">
        <f t="shared" ref="C20:Q20" si="8">(C19-B19)/B19</f>
        <v>0.27026566048919176</v>
      </c>
      <c r="D20" s="279">
        <f t="shared" si="8"/>
        <v>-2.4010145087149853E-2</v>
      </c>
      <c r="E20" s="279">
        <f t="shared" si="8"/>
        <v>0.14006023199087436</v>
      </c>
      <c r="F20" s="279">
        <f t="shared" si="8"/>
        <v>-8.8603238264779852E-2</v>
      </c>
      <c r="G20" s="279">
        <f t="shared" si="8"/>
        <v>5.702380925842114E-2</v>
      </c>
      <c r="H20" s="279">
        <f t="shared" si="8"/>
        <v>0.42203841205856046</v>
      </c>
      <c r="I20" s="279">
        <f t="shared" si="8"/>
        <v>2.2864466924753087E-2</v>
      </c>
      <c r="J20" s="279">
        <f t="shared" si="8"/>
        <v>-6.9050989193828793E-2</v>
      </c>
      <c r="K20" s="288">
        <f t="shared" si="8"/>
        <v>-5.6265682741884385E-2</v>
      </c>
      <c r="L20" s="280">
        <f t="shared" si="8"/>
        <v>0.24855590020796675</v>
      </c>
      <c r="M20" s="279">
        <f t="shared" si="8"/>
        <v>0.12649303974249151</v>
      </c>
      <c r="N20" s="279">
        <f t="shared" si="8"/>
        <v>9.3478917261994809E-2</v>
      </c>
      <c r="O20" s="279">
        <f t="shared" si="8"/>
        <v>-2.0256048630349952E-2</v>
      </c>
      <c r="P20" s="279">
        <f t="shared" si="8"/>
        <v>6.002496321448187E-3</v>
      </c>
      <c r="Q20" s="279">
        <f t="shared" si="8"/>
        <v>0.22527490908611841</v>
      </c>
      <c r="R20" s="279">
        <f>(R19-P19)/P19</f>
        <v>0.17874643175683746</v>
      </c>
      <c r="S20" s="317">
        <f>(S19-Q19)/Q19</f>
        <v>-0.2319771176128918</v>
      </c>
      <c r="T20" s="10"/>
      <c r="U20" s="116"/>
      <c r="V20" s="281">
        <f>(V19-U19)/U19</f>
        <v>-6.3625543646563545E-2</v>
      </c>
      <c r="W20" s="299"/>
      <c r="X20" s="281">
        <f>(X19-W19)/W19</f>
        <v>-0.15257382176924034</v>
      </c>
    </row>
    <row r="21" spans="1:38" ht="27.75" customHeight="1" x14ac:dyDescent="0.25">
      <c r="A21" s="8" t="s">
        <v>58</v>
      </c>
      <c r="B21" s="19">
        <f>B17-B19</f>
        <v>329612.93099999957</v>
      </c>
      <c r="C21" s="154">
        <f t="shared" ref="C21:P21" si="9">C17-C19</f>
        <v>291358.0850000002</v>
      </c>
      <c r="D21" s="154">
        <f t="shared" si="9"/>
        <v>266512.13100000017</v>
      </c>
      <c r="E21" s="154">
        <f t="shared" si="9"/>
        <v>297562.72299999994</v>
      </c>
      <c r="F21" s="154">
        <f t="shared" si="9"/>
        <v>310243.35200000007</v>
      </c>
      <c r="G21" s="154">
        <f t="shared" si="9"/>
        <v>320714.53100000008</v>
      </c>
      <c r="H21" s="154">
        <f t="shared" si="9"/>
        <v>286229.11899999983</v>
      </c>
      <c r="I21" s="154">
        <f t="shared" si="9"/>
        <v>282809.19800000009</v>
      </c>
      <c r="J21" s="154">
        <f t="shared" si="9"/>
        <v>306315.68399999978</v>
      </c>
      <c r="K21" s="119">
        <f t="shared" si="9"/>
        <v>322195.815</v>
      </c>
      <c r="L21" s="282">
        <f t="shared" si="9"/>
        <v>306185.72599999886</v>
      </c>
      <c r="M21" s="154">
        <f t="shared" si="9"/>
        <v>300797.70799999998</v>
      </c>
      <c r="N21" s="154">
        <f t="shared" si="9"/>
        <v>287185.48899999983</v>
      </c>
      <c r="O21" s="154">
        <f t="shared" si="9"/>
        <v>229607.51899999898</v>
      </c>
      <c r="P21" s="154">
        <f t="shared" si="9"/>
        <v>262635.54499999993</v>
      </c>
      <c r="Q21" s="154">
        <f t="shared" ref="Q21" si="10">Q17-Q19</f>
        <v>215587.97500000009</v>
      </c>
      <c r="R21" s="154">
        <f t="shared" ref="R21:S21" si="11">R17-R19</f>
        <v>209525.82899999982</v>
      </c>
      <c r="S21" s="20">
        <f t="shared" si="11"/>
        <v>260233.82300000015</v>
      </c>
      <c r="U21" s="117">
        <f>U17-U19</f>
        <v>61557.047000000035</v>
      </c>
      <c r="V21" s="140">
        <f>V17-V19</f>
        <v>63407.11599999998</v>
      </c>
      <c r="W21" s="119">
        <f>W17-W19</f>
        <v>227844.27999999988</v>
      </c>
      <c r="X21" s="140">
        <f>X17-X19</f>
        <v>262083.89200000002</v>
      </c>
    </row>
    <row r="22" spans="1:38" ht="27.75" customHeight="1" thickBot="1" x14ac:dyDescent="0.3">
      <c r="A22" s="113" t="s">
        <v>54</v>
      </c>
      <c r="B22" s="116"/>
      <c r="C22" s="279">
        <f t="shared" ref="C22:Q22" si="12">(C21-B21)/B21</f>
        <v>-0.11605990664243518</v>
      </c>
      <c r="D22" s="279">
        <f t="shared" si="12"/>
        <v>-8.5276349890891168E-2</v>
      </c>
      <c r="E22" s="279">
        <f t="shared" si="12"/>
        <v>0.1165072369632576</v>
      </c>
      <c r="F22" s="279">
        <f t="shared" si="12"/>
        <v>4.261497835533698E-2</v>
      </c>
      <c r="G22" s="279">
        <f t="shared" si="12"/>
        <v>3.3751501627664215E-2</v>
      </c>
      <c r="H22" s="279">
        <f t="shared" si="12"/>
        <v>-0.10752681486702027</v>
      </c>
      <c r="I22" s="279">
        <f t="shared" si="12"/>
        <v>-1.1948193852351347E-2</v>
      </c>
      <c r="J22" s="279">
        <f t="shared" si="12"/>
        <v>8.3117827023432511E-2</v>
      </c>
      <c r="K22" s="288">
        <f t="shared" si="12"/>
        <v>5.1842369912734339E-2</v>
      </c>
      <c r="L22" s="280">
        <f t="shared" si="12"/>
        <v>-4.9690555415814887E-2</v>
      </c>
      <c r="M22" s="279">
        <f t="shared" si="12"/>
        <v>-1.7597221367526766E-2</v>
      </c>
      <c r="N22" s="279">
        <f t="shared" si="12"/>
        <v>-4.5253732451977856E-2</v>
      </c>
      <c r="O22" s="279">
        <f t="shared" si="12"/>
        <v>-0.20049052687338559</v>
      </c>
      <c r="P22" s="279">
        <f t="shared" si="12"/>
        <v>0.14384557676441376</v>
      </c>
      <c r="Q22" s="279">
        <f t="shared" si="12"/>
        <v>-0.17913633891406378</v>
      </c>
      <c r="R22" s="279">
        <f>(R21-P21)/P21</f>
        <v>-0.2022183097874285</v>
      </c>
      <c r="S22" s="317">
        <f>(S21-Q21)/Q21</f>
        <v>0.20708876735819814</v>
      </c>
      <c r="T22" s="10"/>
      <c r="U22" s="116"/>
      <c r="V22" s="281">
        <f>(V21-U21)/U21</f>
        <v>3.0054544364351069E-2</v>
      </c>
      <c r="W22" s="299"/>
      <c r="X22" s="281">
        <f>(X21-W21)/W21</f>
        <v>0.15027637296841578</v>
      </c>
    </row>
    <row r="23" spans="1:38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4"/>
      <c r="U23" s="103">
        <f>(U17/U19)</f>
        <v>2.686970487562244</v>
      </c>
      <c r="V23" s="285">
        <f>(V17/V19)</f>
        <v>2.8557443607433761</v>
      </c>
      <c r="W23" s="103">
        <f>W17/W19</f>
        <v>2.2598010113561529</v>
      </c>
      <c r="X23" s="285">
        <f>X17/X19</f>
        <v>2.7100242773124399</v>
      </c>
    </row>
    <row r="24" spans="1:38" ht="30" customHeight="1" thickBot="1" x14ac:dyDescent="0.3"/>
    <row r="25" spans="1:38" ht="22.5" customHeight="1" x14ac:dyDescent="0.25">
      <c r="A25" s="332" t="s">
        <v>15</v>
      </c>
      <c r="B25" s="334">
        <v>2007</v>
      </c>
      <c r="C25" s="326">
        <v>2008</v>
      </c>
      <c r="D25" s="326">
        <v>2009</v>
      </c>
      <c r="E25" s="326">
        <v>2010</v>
      </c>
      <c r="F25" s="326">
        <v>2011</v>
      </c>
      <c r="G25" s="326">
        <v>2012</v>
      </c>
      <c r="H25" s="326">
        <v>2013</v>
      </c>
      <c r="I25" s="326">
        <v>2014</v>
      </c>
      <c r="J25" s="326">
        <v>2015</v>
      </c>
      <c r="K25" s="338">
        <v>2016</v>
      </c>
      <c r="L25" s="340">
        <v>2017</v>
      </c>
      <c r="M25" s="326">
        <v>2018</v>
      </c>
      <c r="N25" s="326">
        <v>2019</v>
      </c>
      <c r="O25" s="336">
        <v>2020</v>
      </c>
      <c r="P25" s="336">
        <v>2021</v>
      </c>
      <c r="Q25" s="326">
        <v>2022</v>
      </c>
      <c r="R25" s="326">
        <v>2023</v>
      </c>
      <c r="S25" s="330">
        <v>2024</v>
      </c>
      <c r="T25" s="128" t="s">
        <v>49</v>
      </c>
      <c r="U25" s="328" t="str">
        <f>U14</f>
        <v>jan-mar</v>
      </c>
      <c r="V25" s="329"/>
      <c r="W25" s="322" t="s">
        <v>144</v>
      </c>
      <c r="X25" s="323"/>
    </row>
    <row r="26" spans="1:38" ht="31.5" customHeight="1" thickBot="1" x14ac:dyDescent="0.3">
      <c r="A26" s="333"/>
      <c r="B26" s="335"/>
      <c r="C26" s="327"/>
      <c r="D26" s="327"/>
      <c r="E26" s="327"/>
      <c r="F26" s="327"/>
      <c r="G26" s="327"/>
      <c r="H26" s="327"/>
      <c r="I26" s="327"/>
      <c r="J26" s="327"/>
      <c r="K26" s="339"/>
      <c r="L26" s="341"/>
      <c r="M26" s="327"/>
      <c r="N26" s="327"/>
      <c r="O26" s="337"/>
      <c r="P26" s="337"/>
      <c r="Q26" s="327"/>
      <c r="R26" s="327"/>
      <c r="S26" s="331"/>
      <c r="T26" s="129" t="str">
        <f>T4</f>
        <v>2007/2024</v>
      </c>
      <c r="U26" s="127">
        <f>U4</f>
        <v>2024</v>
      </c>
      <c r="V26" s="264">
        <f>V4</f>
        <v>2025</v>
      </c>
      <c r="W26" s="300" t="str">
        <f>W4</f>
        <v>abr 2023 a mar 2024</v>
      </c>
      <c r="X26" s="298" t="str">
        <f>X4</f>
        <v>abr 2024 a fev 2025</v>
      </c>
    </row>
    <row r="27" spans="1:38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P27" s="273"/>
      <c r="R27" s="301"/>
      <c r="S27" s="306"/>
      <c r="T27" s="286"/>
    </row>
    <row r="28" spans="1:38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520796.79800000024</v>
      </c>
      <c r="R28" s="153">
        <v>520220.65399999992</v>
      </c>
      <c r="S28" s="147">
        <v>549848.36400000018</v>
      </c>
      <c r="T28" s="100"/>
      <c r="U28" s="115">
        <v>116534.27800000005</v>
      </c>
      <c r="V28" s="147">
        <v>120304.49099999995</v>
      </c>
      <c r="W28" s="112">
        <v>520469.39099999989</v>
      </c>
      <c r="X28" s="147">
        <v>553618.57700000005</v>
      </c>
    </row>
    <row r="29" spans="1:38" ht="27.75" customHeight="1" thickBot="1" x14ac:dyDescent="0.3">
      <c r="A29" s="114" t="s">
        <v>54</v>
      </c>
      <c r="B29" s="275"/>
      <c r="C29" s="276">
        <f t="shared" ref="C29:Q29" si="13">(C28-B28)/B28</f>
        <v>6.3491251811589565E-3</v>
      </c>
      <c r="D29" s="276">
        <f t="shared" si="13"/>
        <v>-2.5351041341628616E-2</v>
      </c>
      <c r="E29" s="276">
        <f t="shared" si="13"/>
        <v>0.14232124040801208</v>
      </c>
      <c r="F29" s="276">
        <f t="shared" si="13"/>
        <v>0.16522017339726491</v>
      </c>
      <c r="G29" s="276">
        <f t="shared" si="13"/>
        <v>0.11849348127885141</v>
      </c>
      <c r="H29" s="276">
        <f t="shared" si="13"/>
        <v>5.296421056115299E-2</v>
      </c>
      <c r="I29" s="276">
        <f t="shared" si="13"/>
        <v>1.9591998746035993E-2</v>
      </c>
      <c r="J29" s="276">
        <f t="shared" si="13"/>
        <v>-1.7803184510057374E-2</v>
      </c>
      <c r="K29" s="287">
        <f t="shared" si="13"/>
        <v>-6.6755691727534677E-2</v>
      </c>
      <c r="L29" s="277">
        <f t="shared" si="13"/>
        <v>0.14679340175955716</v>
      </c>
      <c r="M29" s="276">
        <f t="shared" si="13"/>
        <v>3.1169571012153018E-2</v>
      </c>
      <c r="N29" s="276">
        <f t="shared" si="13"/>
        <v>5.2964042161944717E-2</v>
      </c>
      <c r="O29" s="276">
        <f t="shared" si="13"/>
        <v>0.26823197519276548</v>
      </c>
      <c r="P29" s="276">
        <f t="shared" si="13"/>
        <v>7.7338249378292354E-2</v>
      </c>
      <c r="Q29" s="276">
        <f t="shared" si="13"/>
        <v>4.5810259040420201E-2</v>
      </c>
      <c r="R29" s="276">
        <f>(R28-P28)/P28</f>
        <v>4.4653306255382302E-2</v>
      </c>
      <c r="S29" s="278">
        <f>(S28-Q28)/Q28</f>
        <v>5.5782919771330701E-2</v>
      </c>
      <c r="U29" s="118"/>
      <c r="V29" s="278">
        <f>(V28-U28)/U28</f>
        <v>3.2352824119268153E-2</v>
      </c>
      <c r="X29" s="278">
        <f>(X28-W28)/W28</f>
        <v>6.3690942393959477E-2</v>
      </c>
    </row>
    <row r="30" spans="1:38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53">
        <v>2695.7720000000004</v>
      </c>
      <c r="S30" s="147">
        <v>3334.3849999999993</v>
      </c>
      <c r="T30" s="100"/>
      <c r="U30" s="115">
        <v>637.7829999999999</v>
      </c>
      <c r="V30" s="147">
        <v>655.43200000000002</v>
      </c>
      <c r="W30" s="112">
        <v>2431.2619999999997</v>
      </c>
      <c r="X30" s="147">
        <v>3352.0339999999997</v>
      </c>
    </row>
    <row r="31" spans="1:38" ht="27.75" customHeight="1" thickBot="1" x14ac:dyDescent="0.3">
      <c r="A31" s="113" t="s">
        <v>54</v>
      </c>
      <c r="B31" s="116"/>
      <c r="C31" s="279">
        <f t="shared" ref="C31:Q31" si="14">(C30-B30)/B30</f>
        <v>0.28740195099069604</v>
      </c>
      <c r="D31" s="279">
        <f t="shared" si="14"/>
        <v>0.87424480625071677</v>
      </c>
      <c r="E31" s="279">
        <f t="shared" si="14"/>
        <v>-0.35240240164564085</v>
      </c>
      <c r="F31" s="279">
        <f t="shared" si="14"/>
        <v>0.30120319844880566</v>
      </c>
      <c r="G31" s="279">
        <f t="shared" si="14"/>
        <v>-0.12612648022085726</v>
      </c>
      <c r="H31" s="279">
        <f t="shared" si="14"/>
        <v>7.1660651760911652E-3</v>
      </c>
      <c r="I31" s="279">
        <f t="shared" si="14"/>
        <v>-1.9460888913914301E-2</v>
      </c>
      <c r="J31" s="279">
        <f t="shared" si="14"/>
        <v>0.17146393140729888</v>
      </c>
      <c r="K31" s="288">
        <f t="shared" si="14"/>
        <v>-5.2106064729437615E-2</v>
      </c>
      <c r="L31" s="280">
        <f t="shared" si="14"/>
        <v>-8.4124648923364909E-2</v>
      </c>
      <c r="M31" s="279">
        <f t="shared" si="14"/>
        <v>0.28764018691588777</v>
      </c>
      <c r="N31" s="279">
        <f t="shared" si="14"/>
        <v>0.10676256403742751</v>
      </c>
      <c r="O31" s="279">
        <f t="shared" si="14"/>
        <v>0.30345145589616501</v>
      </c>
      <c r="P31" s="279">
        <f t="shared" si="14"/>
        <v>0.25973041103931305</v>
      </c>
      <c r="Q31" s="279">
        <f t="shared" si="14"/>
        <v>0.15038655327936848</v>
      </c>
      <c r="R31" s="279">
        <f>(R30-P30)/P30</f>
        <v>0.12151913795477652</v>
      </c>
      <c r="S31" s="281">
        <f>(S30-Q30)/Q30</f>
        <v>0.20585608066079319</v>
      </c>
      <c r="T31" s="10"/>
      <c r="U31" s="116"/>
      <c r="V31" s="281">
        <f>(V30-U30)/U30</f>
        <v>2.7672421497594194E-2</v>
      </c>
      <c r="W31" s="299"/>
      <c r="X31" s="281">
        <f>(X30-W30)/W30</f>
        <v>0.3787218325297726</v>
      </c>
    </row>
    <row r="32" spans="1:38" ht="27.75" customHeight="1" x14ac:dyDescent="0.25">
      <c r="A32" s="8" t="s">
        <v>58</v>
      </c>
      <c r="B32" s="19">
        <f>(B28-B30)</f>
        <v>203117.0239999998</v>
      </c>
      <c r="C32" s="154">
        <f t="shared" ref="C32:P32" si="15">(C28-C30)</f>
        <v>204244.86400000018</v>
      </c>
      <c r="D32" s="154">
        <f t="shared" si="15"/>
        <v>198400.41200000027</v>
      </c>
      <c r="E32" s="154">
        <f t="shared" si="15"/>
        <v>227324.11700000009</v>
      </c>
      <c r="F32" s="154">
        <f t="shared" si="15"/>
        <v>264760.33899999998</v>
      </c>
      <c r="G32" s="154">
        <f t="shared" si="15"/>
        <v>296419.00400000002</v>
      </c>
      <c r="H32" s="154">
        <f t="shared" si="15"/>
        <v>312165.44199999998</v>
      </c>
      <c r="I32" s="154">
        <f t="shared" si="15"/>
        <v>318321.61400000006</v>
      </c>
      <c r="J32" s="154">
        <f t="shared" si="15"/>
        <v>312463.31199999998</v>
      </c>
      <c r="K32" s="119">
        <f t="shared" si="15"/>
        <v>291587.27400000009</v>
      </c>
      <c r="L32" s="282">
        <f t="shared" si="15"/>
        <v>334649.34799999959</v>
      </c>
      <c r="M32" s="154">
        <f t="shared" si="15"/>
        <v>344816.77799999999</v>
      </c>
      <c r="N32" s="154">
        <f t="shared" si="15"/>
        <v>363008.511</v>
      </c>
      <c r="O32" s="154">
        <f t="shared" si="15"/>
        <v>460327.44400000002</v>
      </c>
      <c r="P32" s="154">
        <f t="shared" si="15"/>
        <v>495580.34200000018</v>
      </c>
      <c r="Q32" s="154">
        <f t="shared" ref="Q32" si="16">(Q28-Q30)</f>
        <v>518031.63800000027</v>
      </c>
      <c r="R32" s="154">
        <f t="shared" ref="R32:S32" si="17">(R28-R30)</f>
        <v>517524.88199999993</v>
      </c>
      <c r="S32" s="140">
        <f t="shared" si="17"/>
        <v>546513.97900000017</v>
      </c>
      <c r="U32" s="117">
        <f>U28-U30</f>
        <v>115896.49500000005</v>
      </c>
      <c r="V32" s="140">
        <f>V28-V30</f>
        <v>119649.05899999995</v>
      </c>
      <c r="W32" s="119">
        <f>W28-W30</f>
        <v>518038.1289999999</v>
      </c>
      <c r="X32" s="140">
        <f>X28-X30</f>
        <v>550266.54300000006</v>
      </c>
    </row>
    <row r="33" spans="1:24" ht="27.75" customHeight="1" thickBot="1" x14ac:dyDescent="0.3">
      <c r="A33" s="113" t="s">
        <v>54</v>
      </c>
      <c r="B33" s="116"/>
      <c r="C33" s="279">
        <f t="shared" ref="C33:Q33" si="18">(C32-B32)/B32</f>
        <v>5.5526611102788507E-3</v>
      </c>
      <c r="D33" s="279">
        <f t="shared" si="18"/>
        <v>-2.8614927619427914E-2</v>
      </c>
      <c r="E33" s="279">
        <f t="shared" si="18"/>
        <v>0.14578450068944299</v>
      </c>
      <c r="F33" s="279">
        <f t="shared" si="18"/>
        <v>0.16468213973091064</v>
      </c>
      <c r="G33" s="279">
        <f t="shared" si="18"/>
        <v>0.11957480157177182</v>
      </c>
      <c r="H33" s="279">
        <f t="shared" si="18"/>
        <v>5.3122228290059179E-2</v>
      </c>
      <c r="I33" s="279">
        <f t="shared" si="18"/>
        <v>1.972086327223908E-2</v>
      </c>
      <c r="J33" s="279">
        <f t="shared" si="18"/>
        <v>-1.840372045864307E-2</v>
      </c>
      <c r="K33" s="288">
        <f t="shared" si="18"/>
        <v>-6.6811165337708145E-2</v>
      </c>
      <c r="L33" s="280">
        <f t="shared" si="18"/>
        <v>0.14768159600819714</v>
      </c>
      <c r="M33" s="279">
        <f t="shared" si="18"/>
        <v>3.038233918806384E-2</v>
      </c>
      <c r="N33" s="279">
        <f t="shared" si="18"/>
        <v>5.2757679326149283E-2</v>
      </c>
      <c r="O33" s="279">
        <f t="shared" si="18"/>
        <v>0.26808994844751732</v>
      </c>
      <c r="P33" s="279">
        <f t="shared" si="18"/>
        <v>7.6582220894047232E-2</v>
      </c>
      <c r="Q33" s="279">
        <f t="shared" si="18"/>
        <v>4.5303039885306998E-2</v>
      </c>
      <c r="R33" s="279">
        <f>(R32-P32)/P32</f>
        <v>4.4280489236999919E-2</v>
      </c>
      <c r="S33" s="281">
        <f>(S32-Q32)/Q32</f>
        <v>5.4981856146785933E-2</v>
      </c>
      <c r="T33" s="10"/>
      <c r="U33" s="116"/>
      <c r="V33" s="281">
        <f>(V32-U32)/U32</f>
        <v>3.2378580560179109E-2</v>
      </c>
      <c r="W33" s="299"/>
      <c r="X33" s="281">
        <f>(X32-W32)/W32</f>
        <v>6.2212436104293341E-2</v>
      </c>
    </row>
    <row r="34" spans="1:24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4"/>
      <c r="U34" s="103">
        <f>(U28/U30)</f>
        <v>182.71775509852108</v>
      </c>
      <c r="V34" s="285">
        <f>(V28/V30)</f>
        <v>183.54991974758624</v>
      </c>
    </row>
    <row r="36" spans="1:24" x14ac:dyDescent="0.25">
      <c r="A36" s="3" t="s">
        <v>70</v>
      </c>
    </row>
  </sheetData>
  <mergeCells count="63"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  <mergeCell ref="K3:K4"/>
    <mergeCell ref="P25:P26"/>
    <mergeCell ref="U3:V3"/>
    <mergeCell ref="A14:A15"/>
    <mergeCell ref="B14:B15"/>
    <mergeCell ref="C14:C15"/>
    <mergeCell ref="D14:D15"/>
    <mergeCell ref="E14:E15"/>
    <mergeCell ref="U14:V14"/>
    <mergeCell ref="G14:G15"/>
    <mergeCell ref="H14:H15"/>
    <mergeCell ref="I14:I15"/>
    <mergeCell ref="J14:J15"/>
    <mergeCell ref="K14:K15"/>
    <mergeCell ref="L14:L15"/>
    <mergeCell ref="L3:L4"/>
    <mergeCell ref="M3:M4"/>
    <mergeCell ref="M14:M15"/>
    <mergeCell ref="N14:N15"/>
    <mergeCell ref="O14:O15"/>
    <mergeCell ref="P14:P15"/>
    <mergeCell ref="F14:F15"/>
    <mergeCell ref="K25:K26"/>
    <mergeCell ref="L25:L26"/>
    <mergeCell ref="M25:M26"/>
    <mergeCell ref="N25:N26"/>
    <mergeCell ref="O25:O26"/>
    <mergeCell ref="F25:F26"/>
    <mergeCell ref="G25:G26"/>
    <mergeCell ref="H25:H26"/>
    <mergeCell ref="I25:I26"/>
    <mergeCell ref="J25:J26"/>
    <mergeCell ref="A25:A26"/>
    <mergeCell ref="B25:B26"/>
    <mergeCell ref="C25:C26"/>
    <mergeCell ref="D25:D26"/>
    <mergeCell ref="E25:E26"/>
    <mergeCell ref="W3:X3"/>
    <mergeCell ref="W14:X14"/>
    <mergeCell ref="W25:X25"/>
    <mergeCell ref="R3:R4"/>
    <mergeCell ref="R14:R15"/>
    <mergeCell ref="R25:R26"/>
    <mergeCell ref="U25:V25"/>
    <mergeCell ref="S3:S4"/>
    <mergeCell ref="S14:S15"/>
    <mergeCell ref="S25:S26"/>
  </mergeCells>
  <conditionalFormatting sqref="B12:S12">
    <cfRule type="cellIs" dxfId="15" priority="91" operator="lessThan">
      <formula>0</formula>
    </cfRule>
    <cfRule type="cellIs" dxfId="14" priority="90" operator="greaterThan">
      <formula>0</formula>
    </cfRule>
  </conditionalFormatting>
  <conditionalFormatting sqref="B23:S23">
    <cfRule type="cellIs" dxfId="13" priority="87" operator="lessThan">
      <formula>0</formula>
    </cfRule>
    <cfRule type="cellIs" dxfId="12" priority="86" operator="greaterThan">
      <formula>0</formula>
    </cfRule>
  </conditionalFormatting>
  <conditionalFormatting sqref="B34:S34">
    <cfRule type="cellIs" dxfId="11" priority="83" operator="lessThan">
      <formula>0</formula>
    </cfRule>
    <cfRule type="cellIs" dxfId="10" priority="82" operator="greaterThan">
      <formula>0</formula>
    </cfRule>
  </conditionalFormatting>
  <conditionalFormatting sqref="U34:V34">
    <cfRule type="cellIs" dxfId="9" priority="84" operator="greaterThan">
      <formula>0</formula>
    </cfRule>
    <cfRule type="cellIs" dxfId="8" priority="85" operator="lessThan">
      <formula>0</formula>
    </cfRule>
  </conditionalFormatting>
  <conditionalFormatting sqref="U12:X12">
    <cfRule type="cellIs" dxfId="7" priority="25" operator="lessThan">
      <formula>0</formula>
    </cfRule>
    <cfRule type="cellIs" dxfId="6" priority="24" operator="greaterThan">
      <formula>0</formula>
    </cfRule>
  </conditionalFormatting>
  <conditionalFormatting sqref="U23:X23">
    <cfRule type="cellIs" dxfId="5" priority="22" operator="greaterThan">
      <formula>0</formula>
    </cfRule>
    <cfRule type="cellIs" dxfId="4" priority="23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1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9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8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7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75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74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73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71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70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9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8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7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50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9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8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7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6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45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44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43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42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8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7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6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41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40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9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35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34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33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53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N7:S7</xm:sqref>
        </x14:conditionalFormatting>
        <x14:conditionalFormatting xmlns:xm="http://schemas.microsoft.com/office/excel/2006/main">
          <x14:cfRule type="iconSet" priority="52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N9:S9</xm:sqref>
        </x14:conditionalFormatting>
        <x14:conditionalFormatting xmlns:xm="http://schemas.microsoft.com/office/excel/2006/main">
          <x14:cfRule type="iconSet" priority="51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N11:S11</xm:sqref>
        </x14:conditionalFormatting>
        <x14:conditionalFormatting xmlns:xm="http://schemas.microsoft.com/office/excel/2006/main">
          <x14:cfRule type="iconSet" priority="12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O18:S18</xm:sqref>
        </x14:conditionalFormatting>
        <x14:conditionalFormatting xmlns:xm="http://schemas.microsoft.com/office/excel/2006/main">
          <x14:cfRule type="iconSet" priority="11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O20:S20</xm:sqref>
        </x14:conditionalFormatting>
        <x14:conditionalFormatting xmlns:xm="http://schemas.microsoft.com/office/excel/2006/main">
          <x14:cfRule type="iconSet" priority="10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O22:S22</xm:sqref>
        </x14:conditionalFormatting>
        <x14:conditionalFormatting xmlns:xm="http://schemas.microsoft.com/office/excel/2006/main">
          <x14:cfRule type="iconSet" priority="9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O29:S29</xm:sqref>
        </x14:conditionalFormatting>
        <x14:conditionalFormatting xmlns:xm="http://schemas.microsoft.com/office/excel/2006/main">
          <x14:cfRule type="iconSet" priority="8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O31:S31</xm:sqref>
        </x14:conditionalFormatting>
        <x14:conditionalFormatting xmlns:xm="http://schemas.microsoft.com/office/excel/2006/main">
          <x14:cfRule type="iconSet" priority="7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O33:S33</xm:sqref>
        </x14:conditionalFormatting>
        <x14:conditionalFormatting xmlns:xm="http://schemas.microsoft.com/office/excel/2006/main">
          <x14:cfRule type="iconSet" priority="80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</xm:sqref>
        </x14:conditionalFormatting>
        <x14:conditionalFormatting xmlns:xm="http://schemas.microsoft.com/office/excel/2006/main">
          <x14:cfRule type="iconSet" priority="94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</xm:sqref>
        </x14:conditionalFormatting>
        <x14:conditionalFormatting xmlns:xm="http://schemas.microsoft.com/office/excel/2006/main">
          <x14:cfRule type="iconSet" priority="95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</xm:sqref>
        </x14:conditionalFormatting>
        <x14:conditionalFormatting xmlns:xm="http://schemas.microsoft.com/office/excel/2006/main">
          <x14:cfRule type="iconSet" priority="76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V18</xm:sqref>
        </x14:conditionalFormatting>
        <x14:conditionalFormatting xmlns:xm="http://schemas.microsoft.com/office/excel/2006/main">
          <x14:cfRule type="iconSet" priority="96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</xm:sqref>
        </x14:conditionalFormatting>
        <x14:conditionalFormatting xmlns:xm="http://schemas.microsoft.com/office/excel/2006/main">
          <x14:cfRule type="iconSet" priority="97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</xm:sqref>
        </x14:conditionalFormatting>
        <x14:conditionalFormatting xmlns:xm="http://schemas.microsoft.com/office/excel/2006/main">
          <x14:cfRule type="iconSet" priority="72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V29</xm:sqref>
        </x14:conditionalFormatting>
        <x14:conditionalFormatting xmlns:xm="http://schemas.microsoft.com/office/excel/2006/main">
          <x14:cfRule type="iconSet" priority="98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</xm:sqref>
        </x14:conditionalFormatting>
        <x14:conditionalFormatting xmlns:xm="http://schemas.microsoft.com/office/excel/2006/main">
          <x14:cfRule type="iconSet" priority="99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</xm:sqref>
        </x14:conditionalFormatting>
        <x14:conditionalFormatting xmlns:xm="http://schemas.microsoft.com/office/excel/2006/main">
          <x14:cfRule type="iconSet" priority="13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W9:X9</xm:sqref>
        </x14:conditionalFormatting>
        <x14:conditionalFormatting xmlns:xm="http://schemas.microsoft.com/office/excel/2006/main">
          <x14:cfRule type="iconSet" priority="20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W11:X11</xm:sqref>
        </x14:conditionalFormatting>
        <x14:conditionalFormatting xmlns:xm="http://schemas.microsoft.com/office/excel/2006/main">
          <x14:cfRule type="iconSet" priority="18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W20:X20</xm:sqref>
        </x14:conditionalFormatting>
        <x14:conditionalFormatting xmlns:xm="http://schemas.microsoft.com/office/excel/2006/main">
          <x14:cfRule type="iconSet" priority="17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W22:X22</xm:sqref>
        </x14:conditionalFormatting>
        <x14:conditionalFormatting xmlns:xm="http://schemas.microsoft.com/office/excel/2006/main">
          <x14:cfRule type="iconSet" priority="15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W31:X31</xm:sqref>
        </x14:conditionalFormatting>
        <x14:conditionalFormatting xmlns:xm="http://schemas.microsoft.com/office/excel/2006/main">
          <x14:cfRule type="iconSet" priority="14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W33:X33</xm:sqref>
        </x14:conditionalFormatting>
        <x14:conditionalFormatting xmlns:xm="http://schemas.microsoft.com/office/excel/2006/main">
          <x14:cfRule type="iconSet" priority="21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</xm:sqref>
        </x14:conditionalFormatting>
        <x14:conditionalFormatting xmlns:xm="http://schemas.microsoft.com/office/excel/2006/main">
          <x14:cfRule type="iconSet" priority="19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X18</xm:sqref>
        </x14:conditionalFormatting>
        <x14:conditionalFormatting xmlns:xm="http://schemas.microsoft.com/office/excel/2006/main">
          <x14:cfRule type="iconSet" priority="16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F68"/>
  <sheetViews>
    <sheetView showGridLines="0" topLeftCell="P1" workbookViewId="0">
      <selection activeCell="AI51" sqref="AI51:AJ62"/>
    </sheetView>
  </sheetViews>
  <sheetFormatPr defaultRowHeight="15" x14ac:dyDescent="0.25"/>
  <cols>
    <col min="1" max="1" width="18.7109375" customWidth="1"/>
    <col min="18" max="18" width="9.85546875" customWidth="1"/>
    <col min="19" max="19" width="1.7109375" customWidth="1"/>
    <col min="20" max="20" width="18.7109375" hidden="1" customWidth="1"/>
    <col min="37" max="37" width="10.140625" customWidth="1"/>
    <col min="38" max="38" width="1.7109375" customWidth="1"/>
    <col min="55" max="55" width="9.85546875" customWidth="1"/>
    <col min="58" max="58" width="9.140625" style="101"/>
  </cols>
  <sheetData>
    <row r="1" spans="1:58" ht="15.75" x14ac:dyDescent="0.25">
      <c r="A1" s="4" t="s">
        <v>99</v>
      </c>
    </row>
    <row r="3" spans="1:58" ht="15.75" thickBot="1" x14ac:dyDescent="0.3">
      <c r="R3" s="107" t="s">
        <v>1</v>
      </c>
      <c r="AK3" s="289">
        <v>1000</v>
      </c>
      <c r="BC3" s="289" t="s">
        <v>47</v>
      </c>
    </row>
    <row r="4" spans="1:58" ht="20.100000000000001" customHeight="1" x14ac:dyDescent="0.25">
      <c r="A4" s="348" t="s">
        <v>3</v>
      </c>
      <c r="B4" s="350" t="s">
        <v>72</v>
      </c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5"/>
      <c r="R4" s="353" t="s">
        <v>150</v>
      </c>
      <c r="T4" s="351" t="s">
        <v>3</v>
      </c>
      <c r="U4" s="343" t="s">
        <v>72</v>
      </c>
      <c r="V4" s="344"/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  <c r="AH4" s="344"/>
      <c r="AI4" s="344"/>
      <c r="AJ4" s="345"/>
      <c r="AK4" s="346" t="s">
        <v>150</v>
      </c>
      <c r="AM4" s="343" t="s">
        <v>72</v>
      </c>
      <c r="AN4" s="344"/>
      <c r="AO4" s="344"/>
      <c r="AP4" s="344"/>
      <c r="AQ4" s="344"/>
      <c r="AR4" s="344"/>
      <c r="AS4" s="344"/>
      <c r="AT4" s="344"/>
      <c r="AU4" s="344"/>
      <c r="AV4" s="344"/>
      <c r="AW4" s="344"/>
      <c r="AX4" s="344"/>
      <c r="AY4" s="344"/>
      <c r="AZ4" s="344"/>
      <c r="BA4" s="344"/>
      <c r="BB4" s="345"/>
      <c r="BC4" s="346" t="s">
        <v>150</v>
      </c>
    </row>
    <row r="5" spans="1:58" ht="20.100000000000001" customHeight="1" thickBot="1" x14ac:dyDescent="0.3">
      <c r="A5" s="349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3">
        <v>2025</v>
      </c>
      <c r="R5" s="354"/>
      <c r="T5" s="352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347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76">
        <v>2018</v>
      </c>
      <c r="AV5" s="135">
        <v>2019</v>
      </c>
      <c r="AW5" s="135">
        <v>2020</v>
      </c>
      <c r="AX5" s="176">
        <v>2021</v>
      </c>
      <c r="AY5" s="176">
        <v>2022</v>
      </c>
      <c r="AZ5" s="176">
        <v>2023</v>
      </c>
      <c r="BA5" s="135">
        <v>2024</v>
      </c>
      <c r="BB5" s="133">
        <v>2025</v>
      </c>
      <c r="BC5" s="347"/>
      <c r="BF5" s="290"/>
    </row>
    <row r="6" spans="1:58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2"/>
      <c r="T6" s="291"/>
      <c r="U6" s="293">
        <v>2010</v>
      </c>
      <c r="V6" s="293">
        <v>2011</v>
      </c>
      <c r="W6" s="293">
        <v>2012</v>
      </c>
      <c r="X6" s="293"/>
      <c r="Y6" s="293"/>
      <c r="Z6" s="293"/>
      <c r="AA6" s="293"/>
      <c r="AB6" s="293"/>
      <c r="AC6" s="290"/>
      <c r="AD6" s="290"/>
      <c r="AE6" s="290"/>
      <c r="AF6" s="290"/>
      <c r="AG6" s="290"/>
      <c r="AH6" s="290"/>
      <c r="AI6" s="290"/>
      <c r="AJ6" s="293"/>
      <c r="AK6" s="294"/>
      <c r="AM6" s="293"/>
      <c r="AN6" s="293"/>
      <c r="AO6" s="293"/>
      <c r="AP6" s="293"/>
      <c r="AQ6" s="293"/>
      <c r="AR6" s="293"/>
      <c r="AS6" s="293"/>
      <c r="AT6" s="293"/>
      <c r="AU6" s="290"/>
      <c r="AV6" s="290"/>
      <c r="AW6" s="290"/>
      <c r="AX6" s="290"/>
      <c r="AY6" s="290"/>
      <c r="AZ6" s="290"/>
      <c r="BA6" s="290"/>
      <c r="BB6" s="293"/>
      <c r="BC6" s="292"/>
    </row>
    <row r="7" spans="1:58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53">
        <v>224820.05999999991</v>
      </c>
      <c r="Q7" s="112">
        <v>247022.94000000012</v>
      </c>
      <c r="R7" s="61">
        <f>IF(Q7="","",(Q7-P7)/P7)</f>
        <v>9.875844708875274E-2</v>
      </c>
      <c r="T7" s="109" t="s">
        <v>73</v>
      </c>
      <c r="U7" s="115">
        <v>37448.925000000003</v>
      </c>
      <c r="V7" s="153">
        <v>38839.965999999986</v>
      </c>
      <c r="W7" s="153">
        <v>43280.928999999975</v>
      </c>
      <c r="X7" s="153">
        <v>45616.113000000012</v>
      </c>
      <c r="Y7" s="153">
        <v>47446.346999999972</v>
      </c>
      <c r="Z7" s="153">
        <v>44866.651000000042</v>
      </c>
      <c r="AA7" s="153">
        <v>44731.008000000016</v>
      </c>
      <c r="AB7" s="153">
        <v>48635.341000000037</v>
      </c>
      <c r="AC7" s="153">
        <v>54050.858</v>
      </c>
      <c r="AD7" s="153">
        <v>57478.924000000043</v>
      </c>
      <c r="AE7" s="153">
        <v>63485.803999999982</v>
      </c>
      <c r="AF7" s="153">
        <v>59844.614000000096</v>
      </c>
      <c r="AG7" s="153">
        <v>63073.409999999996</v>
      </c>
      <c r="AH7" s="153">
        <v>62328.526000000005</v>
      </c>
      <c r="AI7" s="153">
        <v>64824.128999999914</v>
      </c>
      <c r="AJ7" s="112">
        <v>68448.877000000124</v>
      </c>
      <c r="AK7" s="61">
        <f>IF(AJ7="","",(AJ7-AI7)/AI7)</f>
        <v>5.5916647950645285E-2</v>
      </c>
      <c r="AM7" s="124">
        <f t="shared" ref="AM7:AM22" si="0">(U7/B7)*10</f>
        <v>2.3028706152346192</v>
      </c>
      <c r="AN7" s="156">
        <f t="shared" ref="AN7:AN22" si="1">(V7/C7)*10</f>
        <v>2.4812467982209876</v>
      </c>
      <c r="AO7" s="156">
        <f t="shared" ref="AO7:AO22" si="2">(W7/D7)*10</f>
        <v>1.8094775204000828</v>
      </c>
      <c r="AP7" s="156">
        <f t="shared" ref="AP7:AP22" si="3">(X7/E7)*10</f>
        <v>2.1338999736865198</v>
      </c>
      <c r="AQ7" s="156">
        <f t="shared" ref="AQ7:AQ22" si="4">(Y7/F7)*10</f>
        <v>2.4164760330275441</v>
      </c>
      <c r="AR7" s="156">
        <f t="shared" ref="AR7:AR22" si="5">(Z7/G7)*10</f>
        <v>2.4488229571883595</v>
      </c>
      <c r="AS7" s="156">
        <f t="shared" ref="AS7:AS22" si="6">(AA7/H7)*10</f>
        <v>2.7216164857245251</v>
      </c>
      <c r="AT7" s="156">
        <f t="shared" ref="AT7:AT22" si="7">(AB7/I7)*10</f>
        <v>2.5208020297717444</v>
      </c>
      <c r="AU7" s="156">
        <f t="shared" ref="AU7:AU22" si="8">(AC7/J7)*10</f>
        <v>2.5562518045408811</v>
      </c>
      <c r="AV7" s="156">
        <f t="shared" ref="AV7:AV22" si="9">(AD7/K7)*10</f>
        <v>2.6212769861937577</v>
      </c>
      <c r="AW7" s="156">
        <f t="shared" ref="AW7:AW22" si="10">(AE7/L7)*10</f>
        <v>2.6565484355435616</v>
      </c>
      <c r="AX7" s="156">
        <f t="shared" ref="AX7:AX22" si="11">(AF7/M7)*10</f>
        <v>2.6250215536517025</v>
      </c>
      <c r="AY7" s="156">
        <f t="shared" ref="AY7:AY22" si="12">(AG7/N7)*10</f>
        <v>2.7768533106935394</v>
      </c>
      <c r="AZ7" s="156">
        <f t="shared" ref="AZ7:AZ22" si="13">(AH7/O7)*10</f>
        <v>2.6655529498122226</v>
      </c>
      <c r="BA7" s="156">
        <f t="shared" ref="BA7:BA22" si="14">(AI7/P7)*10</f>
        <v>2.883378333766121</v>
      </c>
      <c r="BB7" s="156">
        <f>(AJ7/Q7)*10</f>
        <v>2.7709522443543131</v>
      </c>
      <c r="BC7" s="61">
        <f t="shared" ref="BC7:BC23" si="15">IF(BB7="","",(BB7-BA7)/BA7)</f>
        <v>-3.8991098773001692E-2</v>
      </c>
      <c r="BF7"/>
    </row>
    <row r="8" spans="1:58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225923.72000000012</v>
      </c>
      <c r="P8" s="154">
        <v>268975.33000000089</v>
      </c>
      <c r="Q8" s="119">
        <v>283817.1299999996</v>
      </c>
      <c r="R8" s="52">
        <f t="shared" ref="R8:R23" si="16">IF(Q8="","",(Q8-P8)/P8)</f>
        <v>5.5179038166803841E-2</v>
      </c>
      <c r="T8" s="109" t="s">
        <v>74</v>
      </c>
      <c r="U8" s="117">
        <v>39208.55799999999</v>
      </c>
      <c r="V8" s="154">
        <v>43534.874999999993</v>
      </c>
      <c r="W8" s="154">
        <v>46936.957999999977</v>
      </c>
      <c r="X8" s="154">
        <v>51921.968000000052</v>
      </c>
      <c r="Y8" s="154">
        <v>51933.389000000017</v>
      </c>
      <c r="Z8" s="154">
        <v>46937.144999999968</v>
      </c>
      <c r="AA8" s="154">
        <v>48461.340000000011</v>
      </c>
      <c r="AB8" s="154">
        <v>48751.319999999949</v>
      </c>
      <c r="AC8" s="154">
        <v>57358.343000000001</v>
      </c>
      <c r="AD8" s="154">
        <v>60378.147999999928</v>
      </c>
      <c r="AE8" s="154">
        <v>54982.760999999962</v>
      </c>
      <c r="AF8" s="154">
        <v>61551.606000000007</v>
      </c>
      <c r="AG8" s="154">
        <v>68116.977000000028</v>
      </c>
      <c r="AH8" s="154">
        <v>65467.732000000033</v>
      </c>
      <c r="AI8" s="154">
        <v>72566.138000000035</v>
      </c>
      <c r="AJ8" s="119">
        <v>75457.849000000031</v>
      </c>
      <c r="AK8" s="52">
        <f t="shared" ref="AK8:AK23" si="17">IF(AJ8="","",(AJ8-AI8)/AI8)</f>
        <v>3.9849316495250087E-2</v>
      </c>
      <c r="AM8" s="125">
        <f t="shared" si="0"/>
        <v>2.425310433832923</v>
      </c>
      <c r="AN8" s="157">
        <f t="shared" si="1"/>
        <v>2.0249048429202356</v>
      </c>
      <c r="AO8" s="157">
        <f t="shared" si="2"/>
        <v>2.0389975961379729</v>
      </c>
      <c r="AP8" s="157">
        <f t="shared" si="3"/>
        <v>1.9956838438488873</v>
      </c>
      <c r="AQ8" s="157">
        <f t="shared" si="4"/>
        <v>2.3630989749879605</v>
      </c>
      <c r="AR8" s="157">
        <f t="shared" si="5"/>
        <v>2.4494538492006965</v>
      </c>
      <c r="AS8" s="157">
        <f t="shared" si="6"/>
        <v>2.5901294424956642</v>
      </c>
      <c r="AT8" s="157">
        <f t="shared" si="7"/>
        <v>2.5992361491655602</v>
      </c>
      <c r="AU8" s="157">
        <f t="shared" si="8"/>
        <v>2.332460682100173</v>
      </c>
      <c r="AV8" s="157">
        <f t="shared" si="9"/>
        <v>2.6676951908790461</v>
      </c>
      <c r="AW8" s="157">
        <f t="shared" si="10"/>
        <v>2.5328122058281508</v>
      </c>
      <c r="AX8" s="157">
        <f t="shared" si="11"/>
        <v>2.6173670765159578</v>
      </c>
      <c r="AY8" s="157">
        <f t="shared" si="12"/>
        <v>2.7702425895873901</v>
      </c>
      <c r="AZ8" s="157">
        <f t="shared" si="13"/>
        <v>2.8977803658686212</v>
      </c>
      <c r="BA8" s="157">
        <f t="shared" si="14"/>
        <v>2.6978733700224398</v>
      </c>
      <c r="BB8" s="157">
        <f>IF(AJ8="","",(AJ8/Q8)*10)</f>
        <v>2.6586784596123616</v>
      </c>
      <c r="BC8" s="52">
        <f t="shared" si="15"/>
        <v>-1.4528076389942704E-2</v>
      </c>
      <c r="BF8"/>
    </row>
    <row r="9" spans="1:58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54">
        <v>293138.80999999965</v>
      </c>
      <c r="Q9" s="119">
        <v>273825.83000000037</v>
      </c>
      <c r="R9" s="52">
        <f t="shared" si="16"/>
        <v>-6.5883394969090944E-2</v>
      </c>
      <c r="T9" s="109" t="s">
        <v>75</v>
      </c>
      <c r="U9" s="117">
        <v>51168.47700000005</v>
      </c>
      <c r="V9" s="154">
        <v>49454.935999999994</v>
      </c>
      <c r="W9" s="154">
        <v>57419.120999999985</v>
      </c>
      <c r="X9" s="154">
        <v>50259.945</v>
      </c>
      <c r="Y9" s="154">
        <v>50881.621999999916</v>
      </c>
      <c r="Z9" s="154">
        <v>62257.105999999985</v>
      </c>
      <c r="AA9" s="154">
        <v>56423.886000000035</v>
      </c>
      <c r="AB9" s="154">
        <v>66075.244999999908</v>
      </c>
      <c r="AC9" s="154">
        <v>64577.565999999999</v>
      </c>
      <c r="AD9" s="154">
        <v>61804.521999999954</v>
      </c>
      <c r="AE9" s="154">
        <v>66953.59299999995</v>
      </c>
      <c r="AF9" s="154">
        <v>87119.218000000081</v>
      </c>
      <c r="AG9" s="154">
        <v>80072.687000000005</v>
      </c>
      <c r="AH9" s="154">
        <v>82246.040000000023</v>
      </c>
      <c r="AI9" s="154">
        <v>77190.757999999943</v>
      </c>
      <c r="AJ9" s="119">
        <v>73972.904000000024</v>
      </c>
      <c r="AK9" s="52">
        <f t="shared" si="17"/>
        <v>-4.1687037196861336E-2</v>
      </c>
      <c r="AM9" s="125">
        <f t="shared" si="0"/>
        <v>2.0661463096406028</v>
      </c>
      <c r="AN9" s="157">
        <f t="shared" si="1"/>
        <v>2.1559066709824086</v>
      </c>
      <c r="AO9" s="157">
        <f t="shared" si="2"/>
        <v>1.8729560222737081</v>
      </c>
      <c r="AP9" s="157">
        <f t="shared" si="3"/>
        <v>2.1697574591861963</v>
      </c>
      <c r="AQ9" s="157">
        <f t="shared" si="4"/>
        <v>2.3469003959806871</v>
      </c>
      <c r="AR9" s="157">
        <f t="shared" si="5"/>
        <v>2.4085315499415931</v>
      </c>
      <c r="AS9" s="157">
        <f t="shared" si="6"/>
        <v>2.2613053774763308</v>
      </c>
      <c r="AT9" s="157">
        <f t="shared" si="7"/>
        <v>2.7452023741560456</v>
      </c>
      <c r="AU9" s="157">
        <f t="shared" si="8"/>
        <v>2.6591216085450871</v>
      </c>
      <c r="AV9" s="157">
        <f t="shared" si="9"/>
        <v>2.6691081028883996</v>
      </c>
      <c r="AW9" s="157">
        <f t="shared" si="10"/>
        <v>2.6201465661466194</v>
      </c>
      <c r="AX9" s="157">
        <f t="shared" si="11"/>
        <v>2.7675430112669441</v>
      </c>
      <c r="AY9" s="157">
        <f t="shared" si="12"/>
        <v>2.8340224964355603</v>
      </c>
      <c r="AZ9" s="157">
        <f t="shared" si="13"/>
        <v>2.8592551575450735</v>
      </c>
      <c r="BA9" s="157">
        <f t="shared" si="14"/>
        <v>2.6332493469561413</v>
      </c>
      <c r="BB9" s="157">
        <f t="shared" ref="BB9:BB18" si="18">IF(AJ9="","",(AJ9/Q9)*10)</f>
        <v>2.7014582225497108</v>
      </c>
      <c r="BC9" s="52">
        <f t="shared" si="15"/>
        <v>2.5902930792488121E-2</v>
      </c>
      <c r="BF9"/>
    </row>
    <row r="10" spans="1:58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242301.33000000013</v>
      </c>
      <c r="P10" s="154">
        <v>330172.90999999997</v>
      </c>
      <c r="Q10" s="119"/>
      <c r="R10" s="52" t="str">
        <f t="shared" si="16"/>
        <v/>
      </c>
      <c r="T10" s="109" t="s">
        <v>76</v>
      </c>
      <c r="U10" s="117">
        <v>46025.074999999961</v>
      </c>
      <c r="V10" s="154">
        <v>44904.889000000003</v>
      </c>
      <c r="W10" s="154">
        <v>48943.746000000036</v>
      </c>
      <c r="X10" s="154">
        <v>56740.441000000035</v>
      </c>
      <c r="Y10" s="154">
        <v>53780.95900000001</v>
      </c>
      <c r="Z10" s="154">
        <v>62171.204999999944</v>
      </c>
      <c r="AA10" s="154">
        <v>54315.156000000032</v>
      </c>
      <c r="AB10" s="154">
        <v>53392.404000000024</v>
      </c>
      <c r="AC10" s="154">
        <v>64781.760000000002</v>
      </c>
      <c r="AD10" s="154">
        <v>61456.496999999916</v>
      </c>
      <c r="AE10" s="154">
        <v>59545.284999999967</v>
      </c>
      <c r="AF10" s="154">
        <v>77717.85199999997</v>
      </c>
      <c r="AG10" s="154">
        <v>72456.435999999929</v>
      </c>
      <c r="AH10" s="154">
        <v>68969.697000000073</v>
      </c>
      <c r="AI10" s="154">
        <v>84460.277999999962</v>
      </c>
      <c r="AJ10" s="119"/>
      <c r="AK10" s="52" t="str">
        <f t="shared" si="17"/>
        <v/>
      </c>
      <c r="AM10" s="125">
        <f t="shared" si="0"/>
        <v>2.1373623046342565</v>
      </c>
      <c r="AN10" s="157">
        <f t="shared" si="1"/>
        <v>1.914916393362369</v>
      </c>
      <c r="AO10" s="157">
        <f t="shared" si="2"/>
        <v>1.9973139122548518</v>
      </c>
      <c r="AP10" s="157">
        <f t="shared" si="3"/>
        <v>1.9220924791653282</v>
      </c>
      <c r="AQ10" s="157">
        <f t="shared" si="4"/>
        <v>2.4713295046942929</v>
      </c>
      <c r="AR10" s="157">
        <f t="shared" si="5"/>
        <v>2.3496420729631899</v>
      </c>
      <c r="AS10" s="157">
        <f t="shared" si="6"/>
        <v>2.160770919794754</v>
      </c>
      <c r="AT10" s="157">
        <f t="shared" si="7"/>
        <v>2.3701981621070618</v>
      </c>
      <c r="AU10" s="157">
        <f t="shared" si="8"/>
        <v>2.3113364870552262</v>
      </c>
      <c r="AV10" s="157">
        <f t="shared" si="9"/>
        <v>2.5331995214428424</v>
      </c>
      <c r="AW10" s="157">
        <f t="shared" si="10"/>
        <v>2.6830646061021386</v>
      </c>
      <c r="AX10" s="157">
        <f t="shared" si="11"/>
        <v>2.6847863200621807</v>
      </c>
      <c r="AY10" s="157">
        <f t="shared" si="12"/>
        <v>2.7617119919463482</v>
      </c>
      <c r="AZ10" s="157">
        <f t="shared" si="13"/>
        <v>2.8464431870844469</v>
      </c>
      <c r="BA10" s="157">
        <f t="shared" si="14"/>
        <v>2.5580620166566654</v>
      </c>
      <c r="BB10" s="157" t="str">
        <f t="shared" si="18"/>
        <v/>
      </c>
      <c r="BC10" s="52" t="str">
        <f t="shared" si="15"/>
        <v/>
      </c>
      <c r="BF10"/>
    </row>
    <row r="11" spans="1:58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281804.57999999984</v>
      </c>
      <c r="P11" s="154">
        <v>317780.88999999955</v>
      </c>
      <c r="Q11" s="119"/>
      <c r="R11" s="52" t="str">
        <f t="shared" si="16"/>
        <v/>
      </c>
      <c r="T11" s="109" t="s">
        <v>77</v>
      </c>
      <c r="U11" s="117">
        <v>47205.19600000004</v>
      </c>
      <c r="V11" s="154">
        <v>52842.769000000008</v>
      </c>
      <c r="W11" s="154">
        <v>54431.923000000046</v>
      </c>
      <c r="X11" s="154">
        <v>55981.48</v>
      </c>
      <c r="Y11" s="154">
        <v>55053.410000000054</v>
      </c>
      <c r="Z11" s="154">
        <v>55267.650999999962</v>
      </c>
      <c r="AA11" s="154">
        <v>56035.015999999938</v>
      </c>
      <c r="AB11" s="154">
        <v>66317.002000000022</v>
      </c>
      <c r="AC11" s="154">
        <v>64324.446000000004</v>
      </c>
      <c r="AD11" s="154">
        <v>68453.83000000006</v>
      </c>
      <c r="AE11" s="154">
        <v>58256.008000000045</v>
      </c>
      <c r="AF11" s="154">
        <v>77143.060999999987</v>
      </c>
      <c r="AG11" s="154">
        <v>76795.082000000068</v>
      </c>
      <c r="AH11" s="154">
        <v>80880.13800000005</v>
      </c>
      <c r="AI11" s="154">
        <v>82181.265000000101</v>
      </c>
      <c r="AJ11" s="119"/>
      <c r="AK11" s="52" t="str">
        <f t="shared" si="17"/>
        <v/>
      </c>
      <c r="AM11" s="125">
        <f t="shared" si="0"/>
        <v>2.1262291584914967</v>
      </c>
      <c r="AN11" s="157">
        <f t="shared" si="1"/>
        <v>2.002429656596763</v>
      </c>
      <c r="AO11" s="157">
        <f t="shared" si="2"/>
        <v>1.8193057382846511</v>
      </c>
      <c r="AP11" s="157">
        <f t="shared" si="3"/>
        <v>2.185868487837185</v>
      </c>
      <c r="AQ11" s="157">
        <f t="shared" si="4"/>
        <v>2.3852155258597914</v>
      </c>
      <c r="AR11" s="157">
        <f t="shared" si="5"/>
        <v>2.5507512851796084</v>
      </c>
      <c r="AS11" s="157">
        <f t="shared" si="6"/>
        <v>2.366321896458973</v>
      </c>
      <c r="AT11" s="157">
        <f t="shared" si="7"/>
        <v>2.5482684497769559</v>
      </c>
      <c r="AU11" s="157">
        <f t="shared" si="8"/>
        <v>2.4539413651554569</v>
      </c>
      <c r="AV11" s="157">
        <f t="shared" si="9"/>
        <v>2.4313423085868151</v>
      </c>
      <c r="AW11" s="157">
        <f t="shared" si="10"/>
        <v>2.5396170129380713</v>
      </c>
      <c r="AX11" s="157">
        <f t="shared" si="11"/>
        <v>2.6771552456955945</v>
      </c>
      <c r="AY11" s="157">
        <f t="shared" si="12"/>
        <v>2.7793900961672646</v>
      </c>
      <c r="AZ11" s="157">
        <f t="shared" si="13"/>
        <v>2.8700789036146994</v>
      </c>
      <c r="BA11" s="157">
        <f t="shared" si="14"/>
        <v>2.5860983962880906</v>
      </c>
      <c r="BB11" s="157" t="str">
        <f t="shared" si="18"/>
        <v/>
      </c>
      <c r="BC11" s="52" t="str">
        <f t="shared" si="15"/>
        <v/>
      </c>
      <c r="BF11"/>
    </row>
    <row r="12" spans="1:58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308172.17000000016</v>
      </c>
      <c r="P12" s="154">
        <v>284314.71999999968</v>
      </c>
      <c r="Q12" s="119"/>
      <c r="R12" s="52" t="str">
        <f t="shared" si="16"/>
        <v/>
      </c>
      <c r="T12" s="109" t="s">
        <v>78</v>
      </c>
      <c r="U12" s="117">
        <v>45837.497000000039</v>
      </c>
      <c r="V12" s="154">
        <v>51105.701000000001</v>
      </c>
      <c r="W12" s="154">
        <v>50899.00499999999</v>
      </c>
      <c r="X12" s="154">
        <v>50438.382000000049</v>
      </c>
      <c r="Y12" s="154">
        <v>52151.921999999926</v>
      </c>
      <c r="Z12" s="154">
        <v>56091.163000000008</v>
      </c>
      <c r="AA12" s="154">
        <v>52714.073000000055</v>
      </c>
      <c r="AB12" s="154">
        <v>64528.730000000025</v>
      </c>
      <c r="AC12" s="154">
        <v>62742.375</v>
      </c>
      <c r="AD12" s="154">
        <v>55571.388000000043</v>
      </c>
      <c r="AE12" s="154">
        <v>66351.210999999865</v>
      </c>
      <c r="AF12" s="154">
        <v>74866.905999999974</v>
      </c>
      <c r="AG12" s="154">
        <v>70242.043000000034</v>
      </c>
      <c r="AH12" s="154">
        <v>86964.571999999942</v>
      </c>
      <c r="AI12" s="154">
        <v>73361.142000000022</v>
      </c>
      <c r="AJ12" s="119"/>
      <c r="AK12" s="52" t="str">
        <f t="shared" si="17"/>
        <v/>
      </c>
      <c r="AM12" s="125">
        <f t="shared" si="0"/>
        <v>2.1252476751168277</v>
      </c>
      <c r="AN12" s="157">
        <f t="shared" si="1"/>
        <v>1.7129022487361378</v>
      </c>
      <c r="AO12" s="157">
        <f t="shared" si="2"/>
        <v>2.0922422702776888</v>
      </c>
      <c r="AP12" s="157">
        <f t="shared" si="3"/>
        <v>2.0813550369561726</v>
      </c>
      <c r="AQ12" s="157">
        <f t="shared" si="4"/>
        <v>2.2743829617096525</v>
      </c>
      <c r="AR12" s="157">
        <f t="shared" si="5"/>
        <v>2.4641236916121563</v>
      </c>
      <c r="AS12" s="157">
        <f t="shared" si="6"/>
        <v>2.5007264402426213</v>
      </c>
      <c r="AT12" s="157">
        <f t="shared" si="7"/>
        <v>2.3116884391665402</v>
      </c>
      <c r="AU12" s="157">
        <f t="shared" si="8"/>
        <v>2.469446771188716</v>
      </c>
      <c r="AV12" s="157">
        <f t="shared" si="9"/>
        <v>2.5871582389737058</v>
      </c>
      <c r="AW12" s="157">
        <f t="shared" si="10"/>
        <v>2.4550371392053902</v>
      </c>
      <c r="AX12" s="157">
        <f t="shared" si="11"/>
        <v>2.6719132835338306</v>
      </c>
      <c r="AY12" s="157">
        <f t="shared" si="12"/>
        <v>2.7583348749688739</v>
      </c>
      <c r="AZ12" s="157">
        <f t="shared" si="13"/>
        <v>2.8219476145428675</v>
      </c>
      <c r="BA12" s="157">
        <f t="shared" si="14"/>
        <v>2.5802794171191734</v>
      </c>
      <c r="BB12" s="157" t="str">
        <f t="shared" si="18"/>
        <v/>
      </c>
      <c r="BC12" s="52" t="str">
        <f t="shared" si="15"/>
        <v/>
      </c>
      <c r="BF12"/>
    </row>
    <row r="13" spans="1:58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298746.17000000022</v>
      </c>
      <c r="P13" s="154">
        <v>349205.56000000058</v>
      </c>
      <c r="Q13" s="119"/>
      <c r="R13" s="52" t="str">
        <f t="shared" si="16"/>
        <v/>
      </c>
      <c r="T13" s="109" t="s">
        <v>79</v>
      </c>
      <c r="U13" s="117">
        <v>54364.509000000027</v>
      </c>
      <c r="V13" s="154">
        <v>59788.318999999996</v>
      </c>
      <c r="W13" s="154">
        <v>62714.63899999993</v>
      </c>
      <c r="X13" s="154">
        <v>65018.055000000037</v>
      </c>
      <c r="Y13" s="154">
        <v>69122.01800000004</v>
      </c>
      <c r="Z13" s="154">
        <v>69013.110000000117</v>
      </c>
      <c r="AA13" s="154">
        <v>62444.103999999985</v>
      </c>
      <c r="AB13" s="154">
        <v>64721.649999999972</v>
      </c>
      <c r="AC13" s="154">
        <v>68976.123999999996</v>
      </c>
      <c r="AD13" s="154">
        <v>78608.732000000018</v>
      </c>
      <c r="AE13" s="154">
        <v>87158.587</v>
      </c>
      <c r="AF13" s="154">
        <v>82708.234000000084</v>
      </c>
      <c r="AG13" s="154">
        <v>82133.286000000095</v>
      </c>
      <c r="AH13" s="154">
        <v>86869.535000000062</v>
      </c>
      <c r="AI13" s="154">
        <v>92099.848000000056</v>
      </c>
      <c r="AJ13" s="119"/>
      <c r="AK13" s="52" t="str">
        <f t="shared" si="17"/>
        <v/>
      </c>
      <c r="AM13" s="125">
        <f t="shared" si="0"/>
        <v>2.1864809384518056</v>
      </c>
      <c r="AN13" s="157">
        <f t="shared" si="1"/>
        <v>1.9843699011975713</v>
      </c>
      <c r="AO13" s="157">
        <f t="shared" si="2"/>
        <v>2.0751386502696381</v>
      </c>
      <c r="AP13" s="157">
        <f t="shared" si="3"/>
        <v>2.3959707793373171</v>
      </c>
      <c r="AQ13" s="157">
        <f t="shared" si="4"/>
        <v>2.4667140890976693</v>
      </c>
      <c r="AR13" s="157">
        <f t="shared" si="5"/>
        <v>2.5672378814237335</v>
      </c>
      <c r="AS13" s="157">
        <f t="shared" si="6"/>
        <v>2.490392697231901</v>
      </c>
      <c r="AT13" s="157">
        <f t="shared" si="7"/>
        <v>2.5511980707253517</v>
      </c>
      <c r="AU13" s="157">
        <f t="shared" si="8"/>
        <v>2.6795199171034727</v>
      </c>
      <c r="AV13" s="157">
        <f t="shared" si="9"/>
        <v>2.8518461439559442</v>
      </c>
      <c r="AW13" s="157">
        <f t="shared" si="10"/>
        <v>2.6132072725214295</v>
      </c>
      <c r="AX13" s="157">
        <f t="shared" si="11"/>
        <v>2.892545599396791</v>
      </c>
      <c r="AY13" s="157">
        <f t="shared" si="12"/>
        <v>2.7745244058184837</v>
      </c>
      <c r="AZ13" s="157">
        <f t="shared" si="13"/>
        <v>2.9078041402170944</v>
      </c>
      <c r="BA13" s="157">
        <f t="shared" si="14"/>
        <v>2.6374106987299943</v>
      </c>
      <c r="BB13" s="157" t="str">
        <f t="shared" si="18"/>
        <v/>
      </c>
      <c r="BC13" s="52" t="str">
        <f t="shared" si="15"/>
        <v/>
      </c>
      <c r="BF13"/>
    </row>
    <row r="14" spans="1:58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265322.09000000003</v>
      </c>
      <c r="P14" s="154">
        <v>267506.99</v>
      </c>
      <c r="Q14" s="119"/>
      <c r="R14" s="52" t="str">
        <f t="shared" si="16"/>
        <v/>
      </c>
      <c r="T14" s="109" t="s">
        <v>80</v>
      </c>
      <c r="U14" s="117">
        <v>39184.329000000012</v>
      </c>
      <c r="V14" s="154">
        <v>43186.20999999997</v>
      </c>
      <c r="W14" s="154">
        <v>48896.256000000016</v>
      </c>
      <c r="X14" s="154">
        <v>49231.409</v>
      </c>
      <c r="Y14" s="154">
        <v>41790.908999999992</v>
      </c>
      <c r="Z14" s="154">
        <v>45062.92500000001</v>
      </c>
      <c r="AA14" s="154">
        <v>49976.91399999999</v>
      </c>
      <c r="AB14" s="154">
        <v>51045.44799999996</v>
      </c>
      <c r="AC14" s="154">
        <v>55934.430999999997</v>
      </c>
      <c r="AD14" s="154">
        <v>52837.047999999988</v>
      </c>
      <c r="AE14" s="154">
        <v>57801.853999999985</v>
      </c>
      <c r="AF14" s="154">
        <v>60956.922999999952</v>
      </c>
      <c r="AG14" s="154">
        <v>70221.736000000121</v>
      </c>
      <c r="AH14" s="154">
        <v>68408.922000000079</v>
      </c>
      <c r="AI14" s="154">
        <v>69456.588999999891</v>
      </c>
      <c r="AJ14" s="119"/>
      <c r="AK14" s="52" t="str">
        <f t="shared" si="17"/>
        <v/>
      </c>
      <c r="AM14" s="125">
        <f t="shared" si="0"/>
        <v>2.0832788291969222</v>
      </c>
      <c r="AN14" s="157">
        <f t="shared" si="1"/>
        <v>1.9606577364996127</v>
      </c>
      <c r="AO14" s="157">
        <f t="shared" si="2"/>
        <v>2.0506870516373601</v>
      </c>
      <c r="AP14" s="157">
        <f t="shared" si="3"/>
        <v>2.5521229628765663</v>
      </c>
      <c r="AQ14" s="157">
        <f t="shared" si="4"/>
        <v>2.4829514836248197</v>
      </c>
      <c r="AR14" s="157">
        <f t="shared" si="5"/>
        <v>2.412171166961671</v>
      </c>
      <c r="AS14" s="157">
        <f t="shared" si="6"/>
        <v>2.3779229668109867</v>
      </c>
      <c r="AT14" s="157">
        <f t="shared" si="7"/>
        <v>2.3666568081945454</v>
      </c>
      <c r="AU14" s="157">
        <f t="shared" si="8"/>
        <v>2.5883883813196928</v>
      </c>
      <c r="AV14" s="157">
        <f t="shared" si="9"/>
        <v>2.692927129163496</v>
      </c>
      <c r="AW14" s="157">
        <f t="shared" si="10"/>
        <v>2.6924100321383304</v>
      </c>
      <c r="AX14" s="157">
        <f t="shared" si="11"/>
        <v>2.6112707896412806</v>
      </c>
      <c r="AY14" s="157">
        <f t="shared" si="12"/>
        <v>2.8031990169006589</v>
      </c>
      <c r="AZ14" s="157">
        <f t="shared" si="13"/>
        <v>2.5783349588419147</v>
      </c>
      <c r="BA14" s="157">
        <f t="shared" si="14"/>
        <v>2.5964401528348806</v>
      </c>
      <c r="BB14" s="157" t="str">
        <f t="shared" si="18"/>
        <v/>
      </c>
      <c r="BC14" s="52" t="str">
        <f t="shared" si="15"/>
        <v/>
      </c>
      <c r="BF14"/>
    </row>
    <row r="15" spans="1:58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303137.7899999998</v>
      </c>
      <c r="O15" s="154">
        <v>266427.33999999985</v>
      </c>
      <c r="P15" s="154">
        <v>260463.89999999985</v>
      </c>
      <c r="Q15" s="119"/>
      <c r="R15" s="52" t="str">
        <f t="shared" si="16"/>
        <v/>
      </c>
      <c r="T15" s="109" t="s">
        <v>81</v>
      </c>
      <c r="U15" s="117">
        <v>64657.764999999978</v>
      </c>
      <c r="V15" s="154">
        <v>67014.460999999996</v>
      </c>
      <c r="W15" s="154">
        <v>62417.526999999995</v>
      </c>
      <c r="X15" s="154">
        <v>71596.117000000057</v>
      </c>
      <c r="Y15" s="154">
        <v>76295.819000000003</v>
      </c>
      <c r="Z15" s="154">
        <v>70793.574000000022</v>
      </c>
      <c r="AA15" s="154">
        <v>69809.002000000037</v>
      </c>
      <c r="AB15" s="154">
        <v>71866.597999999954</v>
      </c>
      <c r="AC15" s="154">
        <v>67502.441000000006</v>
      </c>
      <c r="AD15" s="154">
        <v>79059.753999999943</v>
      </c>
      <c r="AE15" s="154">
        <v>84581.715000000026</v>
      </c>
      <c r="AF15" s="154">
        <v>88913.320999999953</v>
      </c>
      <c r="AG15" s="154">
        <v>91382.118000000002</v>
      </c>
      <c r="AH15" s="154">
        <v>78672.270000000033</v>
      </c>
      <c r="AI15" s="154">
        <v>80482.896999999968</v>
      </c>
      <c r="AJ15" s="119"/>
      <c r="AK15" s="52" t="str">
        <f t="shared" si="17"/>
        <v/>
      </c>
      <c r="AM15" s="125">
        <f t="shared" si="0"/>
        <v>2.3402438787802988</v>
      </c>
      <c r="AN15" s="157">
        <f t="shared" si="1"/>
        <v>2.3010716250400503</v>
      </c>
      <c r="AO15" s="157">
        <f t="shared" si="2"/>
        <v>2.1104096683178226</v>
      </c>
      <c r="AP15" s="157">
        <f t="shared" si="3"/>
        <v>2.4637385633402213</v>
      </c>
      <c r="AQ15" s="157">
        <f t="shared" si="4"/>
        <v>2.6288264096656837</v>
      </c>
      <c r="AR15" s="157">
        <f t="shared" si="5"/>
        <v>2.843968041021137</v>
      </c>
      <c r="AS15" s="157">
        <f t="shared" si="6"/>
        <v>2.6652096442033595</v>
      </c>
      <c r="AT15" s="157">
        <f t="shared" si="7"/>
        <v>2.6833525804324183</v>
      </c>
      <c r="AU15" s="157">
        <f t="shared" si="8"/>
        <v>3.0726538461976149</v>
      </c>
      <c r="AV15" s="157">
        <f t="shared" si="9"/>
        <v>2.9712234274142202</v>
      </c>
      <c r="AW15" s="157">
        <f t="shared" si="10"/>
        <v>2.8075519891125729</v>
      </c>
      <c r="AX15" s="157">
        <f t="shared" si="11"/>
        <v>3.1714652057141453</v>
      </c>
      <c r="AY15" s="157">
        <f t="shared" si="12"/>
        <v>3.0145406153419558</v>
      </c>
      <c r="AZ15" s="157">
        <f t="shared" si="13"/>
        <v>2.952860243246811</v>
      </c>
      <c r="BA15" s="157">
        <f t="shared" si="14"/>
        <v>3.089982796080379</v>
      </c>
      <c r="BB15" s="157" t="str">
        <f t="shared" si="18"/>
        <v/>
      </c>
      <c r="BC15" s="52" t="str">
        <f t="shared" si="15"/>
        <v/>
      </c>
      <c r="BF15"/>
    </row>
    <row r="16" spans="1:58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54">
        <v>281897.69999999978</v>
      </c>
      <c r="P16" s="154">
        <v>348888.82000000018</v>
      </c>
      <c r="Q16" s="119"/>
      <c r="R16" s="52" t="str">
        <f t="shared" si="16"/>
        <v/>
      </c>
      <c r="T16" s="109" t="s">
        <v>82</v>
      </c>
      <c r="U16" s="117">
        <v>62505.198999999993</v>
      </c>
      <c r="V16" s="154">
        <v>72259.178000000014</v>
      </c>
      <c r="W16" s="154">
        <v>85069.483999999968</v>
      </c>
      <c r="X16" s="154">
        <v>87588.735000000001</v>
      </c>
      <c r="Y16" s="154">
        <v>89099.010000000038</v>
      </c>
      <c r="Z16" s="154">
        <v>82030.592000000048</v>
      </c>
      <c r="AA16" s="154">
        <v>76031.939000000013</v>
      </c>
      <c r="AB16" s="154">
        <v>87843.296000000017</v>
      </c>
      <c r="AC16" s="154">
        <v>92024.978000000003</v>
      </c>
      <c r="AD16" s="154">
        <v>97269.096999999994</v>
      </c>
      <c r="AE16" s="154">
        <v>96078.873000000051</v>
      </c>
      <c r="AF16" s="154">
        <v>90636.669000000067</v>
      </c>
      <c r="AG16" s="154">
        <v>94985.397999999841</v>
      </c>
      <c r="AH16" s="154">
        <v>88050.622999999963</v>
      </c>
      <c r="AI16" s="154">
        <v>109676.39299999998</v>
      </c>
      <c r="AJ16" s="119"/>
      <c r="AK16" s="52" t="str">
        <f t="shared" si="17"/>
        <v/>
      </c>
      <c r="AM16" s="125">
        <f t="shared" si="0"/>
        <v>2.8617823721817981</v>
      </c>
      <c r="AN16" s="157">
        <f t="shared" si="1"/>
        <v>2.6823720233953323</v>
      </c>
      <c r="AO16" s="157">
        <f t="shared" si="2"/>
        <v>2.3776029173339523</v>
      </c>
      <c r="AP16" s="157">
        <f t="shared" si="3"/>
        <v>2.8384834236201706</v>
      </c>
      <c r="AQ16" s="157">
        <f t="shared" si="4"/>
        <v>2.9174959328967214</v>
      </c>
      <c r="AR16" s="157">
        <f t="shared" si="5"/>
        <v>2.9448790330469983</v>
      </c>
      <c r="AS16" s="157">
        <f t="shared" si="6"/>
        <v>3.0471368384839841</v>
      </c>
      <c r="AT16" s="157">
        <f t="shared" si="7"/>
        <v>2.81755682597454</v>
      </c>
      <c r="AU16" s="157">
        <f t="shared" si="8"/>
        <v>3.1437436429064385</v>
      </c>
      <c r="AV16" s="157">
        <f t="shared" si="9"/>
        <v>3.0244562846496557</v>
      </c>
      <c r="AW16" s="157">
        <f t="shared" si="10"/>
        <v>2.9794887332109155</v>
      </c>
      <c r="AX16" s="157">
        <f t="shared" si="11"/>
        <v>3.0799779092495196</v>
      </c>
      <c r="AY16" s="157">
        <f t="shared" si="12"/>
        <v>3.1816049906489896</v>
      </c>
      <c r="AZ16" s="157">
        <f t="shared" si="13"/>
        <v>3.1234956156080744</v>
      </c>
      <c r="BA16" s="157">
        <f t="shared" si="14"/>
        <v>3.1435915028747532</v>
      </c>
      <c r="BB16" s="157" t="str">
        <f t="shared" si="18"/>
        <v/>
      </c>
      <c r="BC16" s="52" t="str">
        <f t="shared" si="15"/>
        <v/>
      </c>
      <c r="BF16"/>
    </row>
    <row r="17" spans="1:58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339529.76000000094</v>
      </c>
      <c r="O17" s="154">
        <v>295756.67</v>
      </c>
      <c r="P17" s="154">
        <v>303798.39000000031</v>
      </c>
      <c r="Q17" s="119"/>
      <c r="R17" s="52" t="str">
        <f t="shared" si="16"/>
        <v/>
      </c>
      <c r="T17" s="109" t="s">
        <v>83</v>
      </c>
      <c r="U17" s="117">
        <v>75798.92399999997</v>
      </c>
      <c r="V17" s="154">
        <v>78510.058999999979</v>
      </c>
      <c r="W17" s="154">
        <v>82860.765000000043</v>
      </c>
      <c r="X17" s="154">
        <v>82287.181999999913</v>
      </c>
      <c r="Y17" s="154">
        <v>81224.970999999918</v>
      </c>
      <c r="Z17" s="154">
        <v>82936.982000000047</v>
      </c>
      <c r="AA17" s="154">
        <v>94068.771999999837</v>
      </c>
      <c r="AB17" s="154">
        <v>90812.540999999997</v>
      </c>
      <c r="AC17" s="154">
        <v>85853.54</v>
      </c>
      <c r="AD17" s="154">
        <v>81718.175000000017</v>
      </c>
      <c r="AE17" s="154">
        <v>93299.05299999984</v>
      </c>
      <c r="AF17" s="154">
        <v>97861.879000000015</v>
      </c>
      <c r="AG17" s="154">
        <v>103988.54699999987</v>
      </c>
      <c r="AH17" s="154">
        <v>93005.014999999941</v>
      </c>
      <c r="AI17" s="154">
        <v>91767.383000000147</v>
      </c>
      <c r="AJ17" s="119"/>
      <c r="AK17" s="52" t="str">
        <f t="shared" si="17"/>
        <v/>
      </c>
      <c r="AM17" s="125">
        <f t="shared" si="0"/>
        <v>2.669050065963094</v>
      </c>
      <c r="AN17" s="157">
        <f t="shared" si="1"/>
        <v>2.3028660849619373</v>
      </c>
      <c r="AO17" s="157">
        <f t="shared" si="2"/>
        <v>2.6914981115024137</v>
      </c>
      <c r="AP17" s="157">
        <f t="shared" si="3"/>
        <v>2.8730237814491453</v>
      </c>
      <c r="AQ17" s="157">
        <f t="shared" si="4"/>
        <v>2.9620463358662326</v>
      </c>
      <c r="AR17" s="157">
        <f t="shared" si="5"/>
        <v>3.0321397672069845</v>
      </c>
      <c r="AS17" s="157">
        <f t="shared" si="6"/>
        <v>2.9828765998250821</v>
      </c>
      <c r="AT17" s="157">
        <f t="shared" si="7"/>
        <v>2.9654866008232301</v>
      </c>
      <c r="AU17" s="157">
        <f t="shared" si="8"/>
        <v>3.1309372530978496</v>
      </c>
      <c r="AV17" s="157">
        <f t="shared" si="9"/>
        <v>2.9865809904698848</v>
      </c>
      <c r="AW17" s="157">
        <f t="shared" si="10"/>
        <v>2.92428611041833</v>
      </c>
      <c r="AX17" s="157">
        <f t="shared" si="11"/>
        <v>3.0741948943082802</v>
      </c>
      <c r="AY17" s="157">
        <f t="shared" si="12"/>
        <v>3.0627226019892806</v>
      </c>
      <c r="AZ17" s="157">
        <f t="shared" si="13"/>
        <v>3.1446464081435579</v>
      </c>
      <c r="BA17" s="157">
        <f t="shared" si="14"/>
        <v>3.0206671931342379</v>
      </c>
      <c r="BB17" s="157" t="str">
        <f t="shared" si="18"/>
        <v/>
      </c>
      <c r="BC17" s="52" t="str">
        <f t="shared" si="15"/>
        <v/>
      </c>
      <c r="BF17"/>
    </row>
    <row r="18" spans="1:58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54">
        <v>202121.92000000004</v>
      </c>
      <c r="P18" s="154">
        <v>217991.94000000044</v>
      </c>
      <c r="Q18" s="119"/>
      <c r="R18" s="52" t="str">
        <f t="shared" si="16"/>
        <v/>
      </c>
      <c r="T18" s="109" t="s">
        <v>84</v>
      </c>
      <c r="U18" s="117">
        <v>50975.751000000069</v>
      </c>
      <c r="V18" s="154">
        <v>55476.897000000012</v>
      </c>
      <c r="W18" s="154">
        <v>59634.482000000025</v>
      </c>
      <c r="X18" s="154">
        <v>54113.734999999979</v>
      </c>
      <c r="Y18" s="154">
        <v>57504.426999999996</v>
      </c>
      <c r="Z18" s="154">
        <v>58105.801000000007</v>
      </c>
      <c r="AA18" s="154">
        <v>58962.415000000001</v>
      </c>
      <c r="AB18" s="154">
        <v>64051.424999999981</v>
      </c>
      <c r="AC18" s="154">
        <v>62214.675000000003</v>
      </c>
      <c r="AD18" s="154">
        <v>64766.222999999991</v>
      </c>
      <c r="AE18" s="154">
        <v>67694.932000000001</v>
      </c>
      <c r="AF18" s="154">
        <v>68116.868000000133</v>
      </c>
      <c r="AG18" s="154">
        <v>65495.567999999992</v>
      </c>
      <c r="AH18" s="154">
        <v>62769.229999999981</v>
      </c>
      <c r="AI18" s="154">
        <v>67600.301999999952</v>
      </c>
      <c r="AJ18" s="119"/>
      <c r="AK18" s="52" t="str">
        <f t="shared" si="17"/>
        <v/>
      </c>
      <c r="AM18" s="125">
        <f t="shared" si="0"/>
        <v>2.2548834482403852</v>
      </c>
      <c r="AN18" s="157">
        <f t="shared" si="1"/>
        <v>2.1516429593261281</v>
      </c>
      <c r="AO18" s="157">
        <f t="shared" si="2"/>
        <v>2.0069789019200899</v>
      </c>
      <c r="AP18" s="157">
        <f t="shared" si="3"/>
        <v>2.825221445579241</v>
      </c>
      <c r="AQ18" s="157">
        <f t="shared" si="4"/>
        <v>2.7760233480831014</v>
      </c>
      <c r="AR18" s="157">
        <f t="shared" si="5"/>
        <v>2.9152211882609924</v>
      </c>
      <c r="AS18" s="157">
        <f t="shared" si="6"/>
        <v>3.0734340293504063</v>
      </c>
      <c r="AT18" s="157">
        <f t="shared" si="7"/>
        <v>2.6629725829269866</v>
      </c>
      <c r="AU18" s="157">
        <f t="shared" si="8"/>
        <v>3.1881825143199927</v>
      </c>
      <c r="AV18" s="157">
        <f t="shared" si="9"/>
        <v>3.0273435971735125</v>
      </c>
      <c r="AW18" s="157">
        <f t="shared" si="10"/>
        <v>2.9794259417924462</v>
      </c>
      <c r="AX18" s="157">
        <f t="shared" si="11"/>
        <v>2.8390637794244484</v>
      </c>
      <c r="AY18" s="157">
        <f t="shared" si="12"/>
        <v>3.0190129095735259</v>
      </c>
      <c r="AZ18" s="157">
        <f t="shared" si="13"/>
        <v>3.1055132466582531</v>
      </c>
      <c r="BA18" s="157">
        <f t="shared" si="14"/>
        <v>3.10104593775347</v>
      </c>
      <c r="BB18" s="157" t="str">
        <f t="shared" si="18"/>
        <v/>
      </c>
      <c r="BC18" s="52" t="str">
        <f t="shared" si="15"/>
        <v/>
      </c>
      <c r="BF18" s="105"/>
    </row>
    <row r="19" spans="1:58" ht="20.100000000000001" customHeight="1" thickBot="1" x14ac:dyDescent="0.3">
      <c r="A19" s="201" t="s">
        <v>154</v>
      </c>
      <c r="B19" s="167">
        <f>SUM(B7:B9)</f>
        <v>571934.28999999992</v>
      </c>
      <c r="C19" s="168">
        <f t="shared" ref="C19:Q19" si="19">SUM(C7:C9)</f>
        <v>600923.96</v>
      </c>
      <c r="D19" s="168">
        <f t="shared" si="19"/>
        <v>775955.95</v>
      </c>
      <c r="E19" s="168">
        <f t="shared" si="19"/>
        <v>705578.6</v>
      </c>
      <c r="F19" s="168">
        <f t="shared" si="19"/>
        <v>632916.85000000009</v>
      </c>
      <c r="G19" s="168">
        <f t="shared" si="19"/>
        <v>633325.84999999986</v>
      </c>
      <c r="H19" s="168">
        <f t="shared" si="19"/>
        <v>600973.71999999986</v>
      </c>
      <c r="I19" s="168">
        <f t="shared" si="19"/>
        <v>621189.68999999983</v>
      </c>
      <c r="J19" s="168">
        <f t="shared" si="19"/>
        <v>700212.19</v>
      </c>
      <c r="K19" s="168">
        <f t="shared" si="19"/>
        <v>677164.05</v>
      </c>
      <c r="L19" s="168">
        <f t="shared" si="19"/>
        <v>711594.16999999958</v>
      </c>
      <c r="M19" s="168">
        <f t="shared" si="19"/>
        <v>777932.75999999954</v>
      </c>
      <c r="N19" s="168">
        <f t="shared" si="19"/>
        <v>755568.75999999954</v>
      </c>
      <c r="O19" s="168">
        <f t="shared" si="19"/>
        <v>747401.82999999961</v>
      </c>
      <c r="P19" s="168">
        <f t="shared" si="19"/>
        <v>786934.20000000042</v>
      </c>
      <c r="Q19" s="169">
        <f t="shared" si="19"/>
        <v>804665.90000000014</v>
      </c>
      <c r="R19" s="61">
        <f t="shared" si="16"/>
        <v>2.2532633605198134E-2</v>
      </c>
      <c r="S19" s="171"/>
      <c r="T19" s="170"/>
      <c r="U19" s="167">
        <f>SUM(U7:U9)</f>
        <v>127825.96000000005</v>
      </c>
      <c r="V19" s="168">
        <f t="shared" ref="V19:AJ19" si="20">SUM(V7:V9)</f>
        <v>131829.77699999997</v>
      </c>
      <c r="W19" s="168">
        <f t="shared" si="20"/>
        <v>147637.00799999994</v>
      </c>
      <c r="X19" s="168">
        <f t="shared" si="20"/>
        <v>147798.02600000007</v>
      </c>
      <c r="Y19" s="168">
        <f t="shared" si="20"/>
        <v>150261.35799999989</v>
      </c>
      <c r="Z19" s="168">
        <f t="shared" si="20"/>
        <v>154060.902</v>
      </c>
      <c r="AA19" s="168">
        <f t="shared" si="20"/>
        <v>149616.23400000005</v>
      </c>
      <c r="AB19" s="168">
        <f t="shared" si="20"/>
        <v>163461.9059999999</v>
      </c>
      <c r="AC19" s="168">
        <f t="shared" si="20"/>
        <v>175986.76699999999</v>
      </c>
      <c r="AD19" s="168">
        <f t="shared" si="20"/>
        <v>179661.59399999992</v>
      </c>
      <c r="AE19" s="168">
        <f t="shared" si="20"/>
        <v>185422.15799999988</v>
      </c>
      <c r="AF19" s="168">
        <f t="shared" si="20"/>
        <v>208515.4380000002</v>
      </c>
      <c r="AG19" s="168">
        <f t="shared" si="20"/>
        <v>211263.07400000002</v>
      </c>
      <c r="AH19" s="168">
        <f t="shared" si="20"/>
        <v>210042.29800000007</v>
      </c>
      <c r="AI19" s="168">
        <f t="shared" si="20"/>
        <v>214581.02499999988</v>
      </c>
      <c r="AJ19" s="169">
        <f t="shared" si="20"/>
        <v>217879.63000000018</v>
      </c>
      <c r="AK19" s="61">
        <f t="shared" si="17"/>
        <v>1.5372305170041496E-2</v>
      </c>
      <c r="AM19" s="172">
        <f t="shared" si="0"/>
        <v>2.2349763291863489</v>
      </c>
      <c r="AN19" s="173">
        <f t="shared" si="1"/>
        <v>2.1937846678638007</v>
      </c>
      <c r="AO19" s="173">
        <f t="shared" si="2"/>
        <v>1.9026467675130263</v>
      </c>
      <c r="AP19" s="173">
        <f t="shared" si="3"/>
        <v>2.094706755562032</v>
      </c>
      <c r="AQ19" s="173">
        <f t="shared" si="4"/>
        <v>2.3741089844582248</v>
      </c>
      <c r="AR19" s="173">
        <f t="shared" si="5"/>
        <v>2.4325693006214739</v>
      </c>
      <c r="AS19" s="173">
        <f t="shared" si="6"/>
        <v>2.4895636701052433</v>
      </c>
      <c r="AT19" s="173">
        <f t="shared" si="7"/>
        <v>2.6314330168615636</v>
      </c>
      <c r="AU19" s="173">
        <f t="shared" si="8"/>
        <v>2.5133348078387496</v>
      </c>
      <c r="AV19" s="173">
        <f t="shared" si="9"/>
        <v>2.6531472543470063</v>
      </c>
      <c r="AW19" s="173">
        <f t="shared" si="10"/>
        <v>2.6057290210795294</v>
      </c>
      <c r="AX19" s="173">
        <f t="shared" si="11"/>
        <v>2.6803786743728382</v>
      </c>
      <c r="AY19" s="173">
        <f t="shared" si="12"/>
        <v>2.7960800549773941</v>
      </c>
      <c r="AZ19" s="173">
        <f t="shared" si="13"/>
        <v>2.8102994877601537</v>
      </c>
      <c r="BA19" s="173">
        <f t="shared" si="14"/>
        <v>2.726797551815638</v>
      </c>
      <c r="BB19" s="156">
        <f>(AJ19/Q19)*10</f>
        <v>2.7077030355082794</v>
      </c>
      <c r="BC19" s="61">
        <f t="shared" si="15"/>
        <v>-7.0025427060562331E-3</v>
      </c>
      <c r="BF19" s="105"/>
    </row>
    <row r="20" spans="1:58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P20" si="21">SUM(E7:E9)</f>
        <v>705578.6</v>
      </c>
      <c r="F20" s="154">
        <f t="shared" si="21"/>
        <v>632916.85000000009</v>
      </c>
      <c r="G20" s="154">
        <f t="shared" si="21"/>
        <v>633325.84999999986</v>
      </c>
      <c r="H20" s="154">
        <f t="shared" si="21"/>
        <v>600973.71999999986</v>
      </c>
      <c r="I20" s="154">
        <f t="shared" si="21"/>
        <v>621189.68999999983</v>
      </c>
      <c r="J20" s="154">
        <f t="shared" si="21"/>
        <v>700212.19</v>
      </c>
      <c r="K20" s="154">
        <f t="shared" si="21"/>
        <v>677164.05</v>
      </c>
      <c r="L20" s="154">
        <f t="shared" si="21"/>
        <v>711594.16999999958</v>
      </c>
      <c r="M20" s="154">
        <f t="shared" si="21"/>
        <v>777932.75999999954</v>
      </c>
      <c r="N20" s="154">
        <f t="shared" si="21"/>
        <v>755568.75999999954</v>
      </c>
      <c r="O20" s="154">
        <f t="shared" ref="O20" si="22">SUM(O7:O9)</f>
        <v>747401.82999999961</v>
      </c>
      <c r="P20" s="154">
        <f t="shared" si="21"/>
        <v>786934.20000000042</v>
      </c>
      <c r="Q20" s="119">
        <f>IF(Q9="","",SUM(Q7:Q9))</f>
        <v>804665.90000000014</v>
      </c>
      <c r="R20" s="61">
        <f t="shared" si="16"/>
        <v>2.2532633605198134E-2</v>
      </c>
      <c r="T20" s="109" t="s">
        <v>85</v>
      </c>
      <c r="U20" s="117">
        <f t="shared" ref="U20:AI20" si="23">SUM(U7:U9)</f>
        <v>127825.96000000005</v>
      </c>
      <c r="V20" s="154">
        <f t="shared" si="23"/>
        <v>131829.77699999997</v>
      </c>
      <c r="W20" s="154">
        <f t="shared" si="23"/>
        <v>147637.00799999994</v>
      </c>
      <c r="X20" s="154">
        <f t="shared" si="23"/>
        <v>147798.02600000007</v>
      </c>
      <c r="Y20" s="154">
        <f t="shared" si="23"/>
        <v>150261.35799999989</v>
      </c>
      <c r="Z20" s="154">
        <f t="shared" si="23"/>
        <v>154060.902</v>
      </c>
      <c r="AA20" s="154">
        <f t="shared" si="23"/>
        <v>149616.23400000005</v>
      </c>
      <c r="AB20" s="154">
        <f t="shared" si="23"/>
        <v>163461.9059999999</v>
      </c>
      <c r="AC20" s="154">
        <f t="shared" si="23"/>
        <v>175986.76699999999</v>
      </c>
      <c r="AD20" s="154">
        <f t="shared" si="23"/>
        <v>179661.59399999992</v>
      </c>
      <c r="AE20" s="154">
        <f t="shared" si="23"/>
        <v>185422.15799999988</v>
      </c>
      <c r="AF20" s="154">
        <f t="shared" si="23"/>
        <v>208515.4380000002</v>
      </c>
      <c r="AG20" s="154">
        <f t="shared" si="23"/>
        <v>211263.07400000002</v>
      </c>
      <c r="AH20" s="154">
        <f t="shared" ref="AH20" si="24">SUM(AH7:AH9)</f>
        <v>210042.29800000007</v>
      </c>
      <c r="AI20" s="154">
        <f t="shared" si="23"/>
        <v>214581.02499999988</v>
      </c>
      <c r="AJ20" s="119">
        <f>IF(AJ9="","",SUM(AJ7:AJ9))</f>
        <v>217879.63000000018</v>
      </c>
      <c r="AK20" s="61">
        <f t="shared" si="17"/>
        <v>1.5372305170041496E-2</v>
      </c>
      <c r="AM20" s="124">
        <f t="shared" si="0"/>
        <v>2.2349763291863489</v>
      </c>
      <c r="AN20" s="156">
        <f t="shared" si="1"/>
        <v>2.1937846678638007</v>
      </c>
      <c r="AO20" s="156">
        <f t="shared" si="2"/>
        <v>1.9026467675130263</v>
      </c>
      <c r="AP20" s="156">
        <f t="shared" si="3"/>
        <v>2.094706755562032</v>
      </c>
      <c r="AQ20" s="156">
        <f t="shared" si="4"/>
        <v>2.3741089844582248</v>
      </c>
      <c r="AR20" s="156">
        <f t="shared" si="5"/>
        <v>2.4325693006214739</v>
      </c>
      <c r="AS20" s="156">
        <f t="shared" si="6"/>
        <v>2.4895636701052433</v>
      </c>
      <c r="AT20" s="156">
        <f t="shared" si="7"/>
        <v>2.6314330168615636</v>
      </c>
      <c r="AU20" s="156">
        <f t="shared" si="8"/>
        <v>2.5133348078387496</v>
      </c>
      <c r="AV20" s="156">
        <f t="shared" si="9"/>
        <v>2.6531472543470063</v>
      </c>
      <c r="AW20" s="156">
        <f t="shared" si="10"/>
        <v>2.6057290210795294</v>
      </c>
      <c r="AX20" s="156">
        <f t="shared" si="11"/>
        <v>2.6803786743728382</v>
      </c>
      <c r="AY20" s="156">
        <f t="shared" si="12"/>
        <v>2.7960800549773941</v>
      </c>
      <c r="AZ20" s="156">
        <f t="shared" si="13"/>
        <v>2.8102994877601537</v>
      </c>
      <c r="BA20" s="156">
        <f t="shared" si="14"/>
        <v>2.726797551815638</v>
      </c>
      <c r="BB20" s="302">
        <f>IF(AJ20="","",(AJ20/Q20)*10)</f>
        <v>2.7077030355082794</v>
      </c>
      <c r="BC20" s="61">
        <f t="shared" si="15"/>
        <v>-7.0025427060562331E-3</v>
      </c>
      <c r="BF20" s="105"/>
    </row>
    <row r="21" spans="1:58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P21" si="25">SUM(E10:E12)</f>
        <v>793642.10999999975</v>
      </c>
      <c r="F21" s="154">
        <f t="shared" si="25"/>
        <v>677732</v>
      </c>
      <c r="G21" s="154">
        <f t="shared" si="25"/>
        <v>708901.94999999972</v>
      </c>
      <c r="H21" s="154">
        <f t="shared" si="25"/>
        <v>698966.54999999958</v>
      </c>
      <c r="I21" s="154">
        <f t="shared" si="25"/>
        <v>764650.08000000054</v>
      </c>
      <c r="J21" s="154">
        <f t="shared" si="25"/>
        <v>796480.04999999993</v>
      </c>
      <c r="K21" s="154">
        <f t="shared" si="25"/>
        <v>738948.75000000023</v>
      </c>
      <c r="L21" s="154">
        <f t="shared" si="25"/>
        <v>721584.67999999924</v>
      </c>
      <c r="M21" s="154">
        <f t="shared" si="25"/>
        <v>857827.72000000044</v>
      </c>
      <c r="N21" s="154">
        <f t="shared" si="25"/>
        <v>793316.29000000039</v>
      </c>
      <c r="O21" s="154">
        <f t="shared" ref="O21" si="26">SUM(O10:O12)</f>
        <v>832278.08000000007</v>
      </c>
      <c r="P21" s="154">
        <f t="shared" si="25"/>
        <v>932268.51999999932</v>
      </c>
      <c r="Q21" s="119" t="str">
        <f>IF(Q12="","",SUM(Q10:Q12))</f>
        <v/>
      </c>
      <c r="R21" s="52" t="str">
        <f t="shared" si="16"/>
        <v/>
      </c>
      <c r="T21" s="109" t="s">
        <v>86</v>
      </c>
      <c r="U21" s="117">
        <f t="shared" ref="U21:AI21" si="27">SUM(U10:U12)</f>
        <v>139067.76800000004</v>
      </c>
      <c r="V21" s="154">
        <f t="shared" si="27"/>
        <v>148853.359</v>
      </c>
      <c r="W21" s="154">
        <f t="shared" si="27"/>
        <v>154274.67400000006</v>
      </c>
      <c r="X21" s="154">
        <f t="shared" si="27"/>
        <v>163160.30300000007</v>
      </c>
      <c r="Y21" s="154">
        <f t="shared" si="27"/>
        <v>160986.291</v>
      </c>
      <c r="Z21" s="154">
        <f t="shared" si="27"/>
        <v>173530.01899999991</v>
      </c>
      <c r="AA21" s="154">
        <f t="shared" si="27"/>
        <v>163064.24500000002</v>
      </c>
      <c r="AB21" s="154">
        <f t="shared" si="27"/>
        <v>184238.13600000006</v>
      </c>
      <c r="AC21" s="154">
        <f t="shared" si="27"/>
        <v>191848.58100000001</v>
      </c>
      <c r="AD21" s="154">
        <f t="shared" si="27"/>
        <v>185481.71500000003</v>
      </c>
      <c r="AE21" s="154">
        <f t="shared" si="27"/>
        <v>184152.50399999987</v>
      </c>
      <c r="AF21" s="154">
        <f t="shared" si="27"/>
        <v>229727.8189999999</v>
      </c>
      <c r="AG21" s="154">
        <f t="shared" si="27"/>
        <v>219493.56100000002</v>
      </c>
      <c r="AH21" s="154">
        <f t="shared" ref="AH21" si="28">SUM(AH10:AH12)</f>
        <v>236814.40700000006</v>
      </c>
      <c r="AI21" s="154">
        <f t="shared" si="27"/>
        <v>240002.68500000008</v>
      </c>
      <c r="AJ21" s="119" t="str">
        <f>IF(AJ12="","",SUM(AJ10:AJ12))</f>
        <v/>
      </c>
      <c r="AK21" s="52" t="str">
        <f t="shared" si="17"/>
        <v/>
      </c>
      <c r="AM21" s="125">
        <f t="shared" si="0"/>
        <v>2.1295761374124362</v>
      </c>
      <c r="AN21" s="157">
        <f t="shared" si="1"/>
        <v>1.8682540841014164</v>
      </c>
      <c r="AO21" s="157">
        <f t="shared" si="2"/>
        <v>1.9590101948490086</v>
      </c>
      <c r="AP21" s="157">
        <f t="shared" si="3"/>
        <v>2.0558423115930697</v>
      </c>
      <c r="AQ21" s="157">
        <f t="shared" si="4"/>
        <v>2.3753680068227561</v>
      </c>
      <c r="AR21" s="157">
        <f t="shared" si="5"/>
        <v>2.4478705270877024</v>
      </c>
      <c r="AS21" s="157">
        <f t="shared" si="6"/>
        <v>2.3329334572591511</v>
      </c>
      <c r="AT21" s="157">
        <f t="shared" si="7"/>
        <v>2.4094437549787471</v>
      </c>
      <c r="AU21" s="157">
        <f t="shared" si="8"/>
        <v>2.4087054157853673</v>
      </c>
      <c r="AV21" s="157">
        <f t="shared" si="9"/>
        <v>2.5100754957634068</v>
      </c>
      <c r="AW21" s="157">
        <f t="shared" si="10"/>
        <v>2.5520567315813865</v>
      </c>
      <c r="AX21" s="157">
        <f t="shared" si="11"/>
        <v>2.6780181339908178</v>
      </c>
      <c r="AY21" s="157">
        <f t="shared" si="12"/>
        <v>2.7667849982004009</v>
      </c>
      <c r="AZ21" s="157">
        <f t="shared" si="13"/>
        <v>2.8453759950039781</v>
      </c>
      <c r="BA21" s="157">
        <f t="shared" si="14"/>
        <v>2.5743943922937595</v>
      </c>
      <c r="BB21" s="303" t="str">
        <f t="shared" ref="BB21:BB23" si="29">IF(AJ21="","",(AJ21/Q21)*10)</f>
        <v/>
      </c>
      <c r="BC21" s="52" t="str">
        <f t="shared" si="15"/>
        <v/>
      </c>
      <c r="BF21" s="105"/>
    </row>
    <row r="22" spans="1:58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P22" si="30">SUM(E13:E15)</f>
        <v>754867.37999999942</v>
      </c>
      <c r="F22" s="154">
        <f t="shared" si="30"/>
        <v>738758.1099999994</v>
      </c>
      <c r="G22" s="154">
        <f t="shared" si="30"/>
        <v>704562.56</v>
      </c>
      <c r="H22" s="154">
        <f t="shared" si="30"/>
        <v>722837.31000000017</v>
      </c>
      <c r="I22" s="154">
        <f t="shared" si="30"/>
        <v>737201</v>
      </c>
      <c r="J22" s="154">
        <f t="shared" si="30"/>
        <v>693204.98</v>
      </c>
      <c r="K22" s="154">
        <f t="shared" si="30"/>
        <v>737933.16</v>
      </c>
      <c r="L22" s="154">
        <f t="shared" si="30"/>
        <v>849480.53000000073</v>
      </c>
      <c r="M22" s="154">
        <f t="shared" si="30"/>
        <v>799727.64999999991</v>
      </c>
      <c r="N22" s="154">
        <f t="shared" si="30"/>
        <v>849670.03999999946</v>
      </c>
      <c r="O22" s="154">
        <f t="shared" ref="O22" si="31">SUM(O13:O15)</f>
        <v>830495.60000000009</v>
      </c>
      <c r="P22" s="154">
        <f t="shared" si="30"/>
        <v>877176.45000000042</v>
      </c>
      <c r="Q22" s="119" t="str">
        <f>IF(Q15="","",SUM(Q13:Q15))</f>
        <v/>
      </c>
      <c r="R22" s="52" t="str">
        <f t="shared" si="16"/>
        <v/>
      </c>
      <c r="T22" s="109" t="s">
        <v>87</v>
      </c>
      <c r="U22" s="117">
        <f t="shared" ref="U22:AI22" si="32">SUM(U13:U15)</f>
        <v>158206.60300000003</v>
      </c>
      <c r="V22" s="154">
        <f t="shared" si="32"/>
        <v>169988.98999999996</v>
      </c>
      <c r="W22" s="154">
        <f t="shared" si="32"/>
        <v>174028.42199999993</v>
      </c>
      <c r="X22" s="154">
        <f t="shared" si="32"/>
        <v>185845.58100000009</v>
      </c>
      <c r="Y22" s="154">
        <f t="shared" si="32"/>
        <v>187208.74600000004</v>
      </c>
      <c r="Z22" s="154">
        <f t="shared" si="32"/>
        <v>184869.60900000014</v>
      </c>
      <c r="AA22" s="154">
        <f t="shared" si="32"/>
        <v>182230.02000000002</v>
      </c>
      <c r="AB22" s="154">
        <f t="shared" si="32"/>
        <v>187633.69599999988</v>
      </c>
      <c r="AC22" s="154">
        <f t="shared" si="32"/>
        <v>192412.99599999998</v>
      </c>
      <c r="AD22" s="154">
        <f t="shared" si="32"/>
        <v>210505.53399999993</v>
      </c>
      <c r="AE22" s="154">
        <f t="shared" si="32"/>
        <v>229542.15600000002</v>
      </c>
      <c r="AF22" s="154">
        <f t="shared" si="32"/>
        <v>232578.478</v>
      </c>
      <c r="AG22" s="154">
        <f t="shared" si="32"/>
        <v>243737.14000000025</v>
      </c>
      <c r="AH22" s="154">
        <f t="shared" ref="AH22" si="33">SUM(AH13:AH15)</f>
        <v>233950.72700000019</v>
      </c>
      <c r="AI22" s="154">
        <f t="shared" si="32"/>
        <v>242039.33399999992</v>
      </c>
      <c r="AJ22" s="119" t="str">
        <f>IF(AJ15="","",SUM(AJ13:AJ15))</f>
        <v/>
      </c>
      <c r="AK22" s="52" t="str">
        <f t="shared" si="17"/>
        <v/>
      </c>
      <c r="AM22" s="125">
        <f t="shared" si="0"/>
        <v>2.2188383886890319</v>
      </c>
      <c r="AN22" s="157">
        <f t="shared" si="1"/>
        <v>2.0914214351067524</v>
      </c>
      <c r="AO22" s="157">
        <f t="shared" si="2"/>
        <v>2.0806401653298372</v>
      </c>
      <c r="AP22" s="157">
        <f t="shared" si="3"/>
        <v>2.461963331890169</v>
      </c>
      <c r="AQ22" s="157">
        <f t="shared" si="4"/>
        <v>2.5341007220888607</v>
      </c>
      <c r="AR22" s="157">
        <f t="shared" si="5"/>
        <v>2.6238920359321978</v>
      </c>
      <c r="AS22" s="157">
        <f t="shared" si="6"/>
        <v>2.5210378252334538</v>
      </c>
      <c r="AT22" s="157">
        <f t="shared" si="7"/>
        <v>2.5452176000846425</v>
      </c>
      <c r="AU22" s="157">
        <f t="shared" si="8"/>
        <v>2.7757012940097461</v>
      </c>
      <c r="AV22" s="157">
        <f t="shared" si="9"/>
        <v>2.852636870255294</v>
      </c>
      <c r="AW22" s="157">
        <f t="shared" si="10"/>
        <v>2.7021473464494807</v>
      </c>
      <c r="AX22" s="157">
        <f t="shared" si="11"/>
        <v>2.9082210425011565</v>
      </c>
      <c r="AY22" s="157">
        <f t="shared" si="12"/>
        <v>2.8686093250975446</v>
      </c>
      <c r="AZ22" s="157">
        <f t="shared" si="13"/>
        <v>2.8170014025360297</v>
      </c>
      <c r="BA22" s="157">
        <f t="shared" si="14"/>
        <v>2.7593004121348654</v>
      </c>
      <c r="BB22" s="303" t="str">
        <f t="shared" si="29"/>
        <v/>
      </c>
      <c r="BC22" s="52" t="str">
        <f t="shared" si="15"/>
        <v/>
      </c>
      <c r="BF22" s="105"/>
    </row>
    <row r="23" spans="1:58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P23" si="34">SUM(E16:E18)</f>
        <v>786527.00999999943</v>
      </c>
      <c r="F23" s="155">
        <f t="shared" si="34"/>
        <v>786761.36999999953</v>
      </c>
      <c r="G23" s="155">
        <f t="shared" si="34"/>
        <v>751398.26999999967</v>
      </c>
      <c r="H23" s="155">
        <f t="shared" si="34"/>
        <v>756727.27000000025</v>
      </c>
      <c r="I23" s="155">
        <f t="shared" si="34"/>
        <v>858528.7000000003</v>
      </c>
      <c r="J23" s="155">
        <f t="shared" si="34"/>
        <v>762076.04</v>
      </c>
      <c r="K23" s="155">
        <f t="shared" si="34"/>
        <v>809163.8199999996</v>
      </c>
      <c r="L23" s="155">
        <f t="shared" si="34"/>
        <v>868724.61000000057</v>
      </c>
      <c r="M23" s="155">
        <f t="shared" si="34"/>
        <v>852537.59000000043</v>
      </c>
      <c r="N23" s="155">
        <f t="shared" si="34"/>
        <v>855018.950000001</v>
      </c>
      <c r="O23" s="155">
        <f t="shared" ref="O23" si="35">SUM(O16:O18)</f>
        <v>779776.2899999998</v>
      </c>
      <c r="P23" s="155">
        <f t="shared" si="34"/>
        <v>870679.15000000084</v>
      </c>
      <c r="Q23" s="123" t="str">
        <f>IF(Q18="","",SUM(Q16:Q18))</f>
        <v/>
      </c>
      <c r="R23" s="55" t="str">
        <f t="shared" si="16"/>
        <v/>
      </c>
      <c r="T23" s="110" t="s">
        <v>88</v>
      </c>
      <c r="U23" s="196">
        <f t="shared" ref="U23:AI23" si="36">SUM(U16:U18)</f>
        <v>189279.87400000004</v>
      </c>
      <c r="V23" s="155">
        <f t="shared" si="36"/>
        <v>206246.13400000002</v>
      </c>
      <c r="W23" s="155">
        <f t="shared" si="36"/>
        <v>227564.73100000003</v>
      </c>
      <c r="X23" s="155">
        <f t="shared" si="36"/>
        <v>223989.65199999989</v>
      </c>
      <c r="Y23" s="155">
        <f t="shared" si="36"/>
        <v>227828.40799999997</v>
      </c>
      <c r="Z23" s="155">
        <f t="shared" si="36"/>
        <v>223073.37500000009</v>
      </c>
      <c r="AA23" s="155">
        <f t="shared" si="36"/>
        <v>229063.12599999984</v>
      </c>
      <c r="AB23" s="155">
        <f t="shared" si="36"/>
        <v>242707.26199999999</v>
      </c>
      <c r="AC23" s="155">
        <f t="shared" si="36"/>
        <v>240093.19299999997</v>
      </c>
      <c r="AD23" s="155">
        <f t="shared" si="36"/>
        <v>243753.495</v>
      </c>
      <c r="AE23" s="155">
        <f t="shared" si="36"/>
        <v>257072.85799999989</v>
      </c>
      <c r="AF23" s="155">
        <f t="shared" si="36"/>
        <v>256615.4160000002</v>
      </c>
      <c r="AG23" s="155">
        <f t="shared" si="36"/>
        <v>264469.51299999969</v>
      </c>
      <c r="AH23" s="155">
        <f t="shared" ref="AH23" si="37">SUM(AH16:AH18)</f>
        <v>243824.8679999999</v>
      </c>
      <c r="AI23" s="155">
        <f t="shared" si="36"/>
        <v>269044.0780000001</v>
      </c>
      <c r="AJ23" s="123" t="str">
        <f>IF(AJ18="","",SUM(AJ16:AJ18))</f>
        <v/>
      </c>
      <c r="AK23" s="55" t="str">
        <f t="shared" si="17"/>
        <v/>
      </c>
      <c r="AM23" s="126">
        <f>(U23/B23)*10</f>
        <v>2.5983068713923734</v>
      </c>
      <c r="AN23" s="158">
        <f>(V23/C23)*10</f>
        <v>2.3757143100519302</v>
      </c>
      <c r="AO23" s="158">
        <f t="shared" ref="AO23:AY23" si="38">IF(W18="","",(W23/D23)*10)</f>
        <v>2.363592154138149</v>
      </c>
      <c r="AP23" s="158">
        <f t="shared" si="38"/>
        <v>2.8478316593348785</v>
      </c>
      <c r="AQ23" s="158">
        <f t="shared" si="38"/>
        <v>2.895775220890676</v>
      </c>
      <c r="AR23" s="158">
        <f t="shared" si="38"/>
        <v>2.9687767979556323</v>
      </c>
      <c r="AS23" s="158">
        <f t="shared" si="38"/>
        <v>3.0270235404625998</v>
      </c>
      <c r="AT23" s="158">
        <f t="shared" si="38"/>
        <v>2.8270139600458304</v>
      </c>
      <c r="AU23" s="158">
        <f t="shared" si="38"/>
        <v>3.1505149144959335</v>
      </c>
      <c r="AV23" s="158">
        <f t="shared" si="38"/>
        <v>3.012412183728137</v>
      </c>
      <c r="AW23" s="158">
        <f t="shared" si="38"/>
        <v>2.9591985197702608</v>
      </c>
      <c r="AX23" s="158">
        <f t="shared" si="38"/>
        <v>3.0100187840397759</v>
      </c>
      <c r="AY23" s="158">
        <f t="shared" si="38"/>
        <v>3.0931421227564533</v>
      </c>
      <c r="AZ23" s="158">
        <f t="shared" ref="AZ23" si="39">IF(AH18="","",(AH23/O23)*10)</f>
        <v>3.126856652694582</v>
      </c>
      <c r="BA23" s="158">
        <f t="shared" ref="BA23" si="40">IF(AI18="","",(AI23/P23)*10)</f>
        <v>3.0900484753769497</v>
      </c>
      <c r="BB23" s="304" t="str">
        <f t="shared" si="29"/>
        <v/>
      </c>
      <c r="BC23" s="55" t="str">
        <f t="shared" si="15"/>
        <v/>
      </c>
      <c r="BF23" s="105"/>
    </row>
    <row r="24" spans="1:58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BF24" s="105"/>
    </row>
    <row r="25" spans="1:58" ht="15.75" thickBot="1" x14ac:dyDescent="0.3">
      <c r="R25" s="107" t="s">
        <v>1</v>
      </c>
      <c r="AK25" s="289">
        <v>1000</v>
      </c>
      <c r="BC25" s="289" t="s">
        <v>47</v>
      </c>
      <c r="BF25" s="105"/>
    </row>
    <row r="26" spans="1:58" ht="20.100000000000001" customHeight="1" x14ac:dyDescent="0.25">
      <c r="A26" s="348" t="s">
        <v>2</v>
      </c>
      <c r="B26" s="350" t="s">
        <v>72</v>
      </c>
      <c r="C26" s="344"/>
      <c r="D26" s="344"/>
      <c r="E26" s="344"/>
      <c r="F26" s="344"/>
      <c r="G26" s="344"/>
      <c r="H26" s="344"/>
      <c r="I26" s="344"/>
      <c r="J26" s="344"/>
      <c r="K26" s="344"/>
      <c r="L26" s="344"/>
      <c r="M26" s="344"/>
      <c r="N26" s="344"/>
      <c r="O26" s="344"/>
      <c r="P26" s="344"/>
      <c r="Q26" s="345"/>
      <c r="R26" s="346" t="s">
        <v>150</v>
      </c>
      <c r="T26" s="351" t="s">
        <v>3</v>
      </c>
      <c r="U26" s="343" t="s">
        <v>72</v>
      </c>
      <c r="V26" s="344"/>
      <c r="W26" s="344"/>
      <c r="X26" s="344"/>
      <c r="Y26" s="344"/>
      <c r="Z26" s="344"/>
      <c r="AA26" s="344"/>
      <c r="AB26" s="344"/>
      <c r="AC26" s="344"/>
      <c r="AD26" s="344"/>
      <c r="AE26" s="344"/>
      <c r="AF26" s="344"/>
      <c r="AG26" s="344"/>
      <c r="AH26" s="344"/>
      <c r="AI26" s="344"/>
      <c r="AJ26" s="345"/>
      <c r="AK26" s="346" t="s">
        <v>150</v>
      </c>
      <c r="AM26" s="343" t="s">
        <v>72</v>
      </c>
      <c r="AN26" s="344"/>
      <c r="AO26" s="344"/>
      <c r="AP26" s="344"/>
      <c r="AQ26" s="344"/>
      <c r="AR26" s="344"/>
      <c r="AS26" s="344"/>
      <c r="AT26" s="344"/>
      <c r="AU26" s="344"/>
      <c r="AV26" s="344"/>
      <c r="AW26" s="344"/>
      <c r="AX26" s="344"/>
      <c r="AY26" s="344"/>
      <c r="AZ26" s="344"/>
      <c r="BA26" s="344"/>
      <c r="BB26" s="345"/>
      <c r="BC26" s="346" t="str">
        <f>AK26</f>
        <v>D       2025/2024</v>
      </c>
      <c r="BF26" s="105"/>
    </row>
    <row r="27" spans="1:58" ht="20.100000000000001" customHeight="1" thickBot="1" x14ac:dyDescent="0.3">
      <c r="A27" s="349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265">
        <v>2024</v>
      </c>
      <c r="Q27" s="133">
        <v>2025</v>
      </c>
      <c r="R27" s="347"/>
      <c r="T27" s="352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347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176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35">
        <v>2023</v>
      </c>
      <c r="BA27" s="135">
        <v>2024</v>
      </c>
      <c r="BB27" s="133">
        <v>2025</v>
      </c>
      <c r="BC27" s="347"/>
      <c r="BF27" s="105"/>
    </row>
    <row r="28" spans="1:58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2"/>
      <c r="T28" s="291"/>
      <c r="U28" s="293">
        <v>2010</v>
      </c>
      <c r="V28" s="293">
        <v>2011</v>
      </c>
      <c r="W28" s="293">
        <v>2012</v>
      </c>
      <c r="X28" s="293"/>
      <c r="Y28" s="293"/>
      <c r="Z28" s="293"/>
      <c r="AA28" s="293"/>
      <c r="AB28" s="293"/>
      <c r="AC28" s="290"/>
      <c r="AD28" s="290"/>
      <c r="AE28" s="290"/>
      <c r="AF28" s="290"/>
      <c r="AG28" s="290"/>
      <c r="AH28" s="290"/>
      <c r="AI28" s="290"/>
      <c r="AJ28" s="293"/>
      <c r="AK28" s="294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2"/>
      <c r="BF28" s="105"/>
    </row>
    <row r="29" spans="1:58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53">
        <v>97718.039999999979</v>
      </c>
      <c r="P29" s="153">
        <v>105566.89000000003</v>
      </c>
      <c r="Q29" s="112">
        <v>111261.95999999999</v>
      </c>
      <c r="R29" s="61">
        <f>IF(Q29="","",(Q29-P29)/P29)</f>
        <v>5.3947501910873399E-2</v>
      </c>
      <c r="T29" s="109" t="s">
        <v>73</v>
      </c>
      <c r="U29" s="39">
        <v>23270.865999999998</v>
      </c>
      <c r="V29" s="153">
        <v>22495.121000000003</v>
      </c>
      <c r="W29" s="153">
        <v>24799.759999999984</v>
      </c>
      <c r="X29" s="153">
        <v>25615.480000000018</v>
      </c>
      <c r="Y29" s="153">
        <v>29400.613000000012</v>
      </c>
      <c r="Z29" s="153">
        <v>25803.076000000012</v>
      </c>
      <c r="AA29" s="153">
        <v>26846.136999999999</v>
      </c>
      <c r="AB29" s="153">
        <v>26379.177</v>
      </c>
      <c r="AC29" s="153">
        <v>31298.861000000001</v>
      </c>
      <c r="AD29" s="153">
        <v>31619.378999999994</v>
      </c>
      <c r="AE29" s="153">
        <v>28181.773000000012</v>
      </c>
      <c r="AF29" s="153">
        <v>29969.556000000044</v>
      </c>
      <c r="AG29" s="153">
        <v>27448.124000000014</v>
      </c>
      <c r="AH29" s="153">
        <v>27409.352000000024</v>
      </c>
      <c r="AI29" s="153">
        <v>29593.745000000035</v>
      </c>
      <c r="AJ29" s="112">
        <v>30808.521000000008</v>
      </c>
      <c r="AK29" s="61">
        <f>(AJ29-AI29)/AI29</f>
        <v>4.1048403978610044E-2</v>
      </c>
      <c r="AM29" s="197">
        <f t="shared" ref="AM29:AM38" si="41">(U29/B29)*10</f>
        <v>2.7191842704023532</v>
      </c>
      <c r="AN29" s="156">
        <f t="shared" ref="AN29:AN38" si="42">(V29/C29)*10</f>
        <v>2.7800309700828514</v>
      </c>
      <c r="AO29" s="156">
        <f t="shared" ref="AO29:AO38" si="43">(W29/D29)*10</f>
        <v>1.9785027216642543</v>
      </c>
      <c r="AP29" s="156">
        <f t="shared" ref="AP29:AP38" si="44">(X29/E29)*10</f>
        <v>2.1318199900464254</v>
      </c>
      <c r="AQ29" s="156">
        <f t="shared" ref="AQ29:AQ38" si="45">(Y29/F29)*10</f>
        <v>2.8836241613634588</v>
      </c>
      <c r="AR29" s="156">
        <f t="shared" ref="AR29:AR38" si="46">(Z29/G29)*10</f>
        <v>2.8113968285340656</v>
      </c>
      <c r="AS29" s="156">
        <f t="shared" ref="AS29:AS38" si="47">(AA29/H29)*10</f>
        <v>2.849648832409958</v>
      </c>
      <c r="AT29" s="156">
        <f t="shared" ref="AT29:AT38" si="48">(AB29/I29)*10</f>
        <v>2.7402501496381166</v>
      </c>
      <c r="AU29" s="156">
        <f t="shared" ref="AU29:AU38" si="49">(AC29/J29)*10</f>
        <v>2.5088253749107055</v>
      </c>
      <c r="AV29" s="156">
        <f t="shared" ref="AV29:AV38" si="50">(AD29/K29)*10</f>
        <v>2.713367743379365</v>
      </c>
      <c r="AW29" s="156">
        <f t="shared" ref="AW29:AW38" si="51">(AE29/L29)*10</f>
        <v>2.7634057686437541</v>
      </c>
      <c r="AX29" s="156">
        <f t="shared" ref="AX29:AX38" si="52">(AF29/M29)*10</f>
        <v>2.8185167159702846</v>
      </c>
      <c r="AY29" s="156">
        <f t="shared" ref="AY29" si="53">(AG29/N29)*10</f>
        <v>2.7810398942869212</v>
      </c>
      <c r="AZ29" s="156">
        <f t="shared" ref="AZ29" si="54">(AH29/O29)*10</f>
        <v>2.8049428744170504</v>
      </c>
      <c r="BA29" s="156">
        <f t="shared" ref="BA29" si="55">(AI29/P29)*10</f>
        <v>2.8033169301473242</v>
      </c>
      <c r="BB29" s="156">
        <f t="shared" ref="BB29" si="56">(AJ29/Q29)*10</f>
        <v>2.7690075745564799</v>
      </c>
      <c r="BC29" s="61">
        <f t="shared" ref="BC29:BC42" si="57">IF(BB29="","",(BB29-BA29)/BA29)</f>
        <v>-1.2238842929914874E-2</v>
      </c>
      <c r="BF29" s="105"/>
    </row>
    <row r="30" spans="1:58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54">
        <v>99149.019999999931</v>
      </c>
      <c r="P30" s="154">
        <v>124385.84999999987</v>
      </c>
      <c r="Q30" s="119">
        <v>128083.17000000001</v>
      </c>
      <c r="R30" s="52">
        <f t="shared" ref="R30:R45" si="58">IF(Q30="","",(Q30-P30)/P30)</f>
        <v>2.9724602919063075E-2</v>
      </c>
      <c r="T30" s="109" t="s">
        <v>74</v>
      </c>
      <c r="U30" s="19">
        <v>24769.378999999986</v>
      </c>
      <c r="V30" s="154">
        <v>26090.180999999997</v>
      </c>
      <c r="W30" s="154">
        <v>26845.964000000011</v>
      </c>
      <c r="X30" s="154">
        <v>29407.368999999981</v>
      </c>
      <c r="Y30" s="154">
        <v>29868.044999999998</v>
      </c>
      <c r="Z30" s="154">
        <v>27835.92599999997</v>
      </c>
      <c r="AA30" s="154">
        <v>29206.410000000018</v>
      </c>
      <c r="AB30" s="154">
        <v>26234.001999999982</v>
      </c>
      <c r="AC30" s="154">
        <v>31644.39</v>
      </c>
      <c r="AD30" s="154">
        <v>32055.040000000023</v>
      </c>
      <c r="AE30" s="154">
        <v>26905.675000000007</v>
      </c>
      <c r="AF30" s="154">
        <v>29964.09199999999</v>
      </c>
      <c r="AG30" s="154">
        <v>30612.233000000022</v>
      </c>
      <c r="AH30" s="154">
        <v>27807.31499999997</v>
      </c>
      <c r="AI30" s="154">
        <v>32887.23000000001</v>
      </c>
      <c r="AJ30" s="119">
        <v>32650.580999999973</v>
      </c>
      <c r="AK30" s="52">
        <f>IF(AJ30="","",(AJ30-AI30)/AI30)</f>
        <v>-7.1957717326767128E-3</v>
      </c>
      <c r="AM30" s="198">
        <f t="shared" si="41"/>
        <v>2.7879398375187985</v>
      </c>
      <c r="AN30" s="157">
        <f t="shared" si="42"/>
        <v>2.0427271510143492</v>
      </c>
      <c r="AO30" s="157">
        <f t="shared" si="43"/>
        <v>2.0896835533292704</v>
      </c>
      <c r="AP30" s="157">
        <f t="shared" si="44"/>
        <v>1.9668833753855519</v>
      </c>
      <c r="AQ30" s="157">
        <f t="shared" si="45"/>
        <v>2.7208012815111413</v>
      </c>
      <c r="AR30" s="157">
        <f t="shared" si="46"/>
        <v>2.8186535496385967</v>
      </c>
      <c r="AS30" s="157">
        <f t="shared" si="47"/>
        <v>2.5500559099287456</v>
      </c>
      <c r="AT30" s="157">
        <f t="shared" si="48"/>
        <v>2.5589202711163801</v>
      </c>
      <c r="AU30" s="157">
        <f t="shared" si="49"/>
        <v>2.135369876877645</v>
      </c>
      <c r="AV30" s="157">
        <f t="shared" si="50"/>
        <v>2.795967218099392</v>
      </c>
      <c r="AW30" s="157">
        <f t="shared" si="51"/>
        <v>2.5867100565456687</v>
      </c>
      <c r="AX30" s="157">
        <f t="shared" si="52"/>
        <v>2.702163825618805</v>
      </c>
      <c r="AY30" s="157">
        <f t="shared" ref="AY30:AY38" si="59">(AG30/N30)*10</f>
        <v>2.8538574514087225</v>
      </c>
      <c r="AZ30" s="157">
        <f t="shared" ref="AZ30:AZ38" si="60">(AH30/O30)*10</f>
        <v>2.8045980686445504</v>
      </c>
      <c r="BA30" s="157">
        <f t="shared" ref="BA30:BA38" si="61">(AI30/P30)*10</f>
        <v>2.6439687472489872</v>
      </c>
      <c r="BB30" s="157">
        <f>IF(AJ30="","",(AJ30/Q30)*10)</f>
        <v>2.5491702774064673</v>
      </c>
      <c r="BC30" s="52">
        <f t="shared" si="57"/>
        <v>-3.5854610589159355E-2</v>
      </c>
      <c r="BF30" s="105"/>
    </row>
    <row r="31" spans="1:58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54">
        <v>137733.08000000005</v>
      </c>
      <c r="P31" s="154">
        <v>145426.52000000008</v>
      </c>
      <c r="Q31" s="119">
        <v>128065.98999999999</v>
      </c>
      <c r="R31" s="52">
        <f t="shared" si="58"/>
        <v>-0.11937664464500751</v>
      </c>
      <c r="T31" s="109" t="s">
        <v>75</v>
      </c>
      <c r="U31" s="19">
        <v>34176.324999999983</v>
      </c>
      <c r="V31" s="154">
        <v>30181.553999999996</v>
      </c>
      <c r="W31" s="154">
        <v>34669.633000000002</v>
      </c>
      <c r="X31" s="154">
        <v>29423.860999999994</v>
      </c>
      <c r="Y31" s="154">
        <v>29544.088000000018</v>
      </c>
      <c r="Z31" s="154">
        <v>34831.201999999983</v>
      </c>
      <c r="AA31" s="154">
        <v>34959.243999999999</v>
      </c>
      <c r="AB31" s="154">
        <v>36752.83499999997</v>
      </c>
      <c r="AC31" s="154">
        <v>36699.917000000001</v>
      </c>
      <c r="AD31" s="154">
        <v>35665.698999999964</v>
      </c>
      <c r="AE31" s="154">
        <v>30966.271999999997</v>
      </c>
      <c r="AF31" s="154">
        <v>41575.407999999974</v>
      </c>
      <c r="AG31" s="154">
        <v>38835.720000000016</v>
      </c>
      <c r="AH31" s="154">
        <v>38540.090000000004</v>
      </c>
      <c r="AI31" s="154">
        <v>35565.771999999997</v>
      </c>
      <c r="AJ31" s="119">
        <v>34116.036999999997</v>
      </c>
      <c r="AK31" s="52">
        <f t="shared" ref="AK31:AK45" si="62">IF(AJ31="","",(AJ31-AI31)/AI31)</f>
        <v>-4.0762084399573857E-2</v>
      </c>
      <c r="AM31" s="198">
        <f t="shared" si="41"/>
        <v>2.0964781146598703</v>
      </c>
      <c r="AN31" s="157">
        <f t="shared" si="42"/>
        <v>2.4308336581123937</v>
      </c>
      <c r="AO31" s="157">
        <f t="shared" si="43"/>
        <v>1.9152653234034593</v>
      </c>
      <c r="AP31" s="157">
        <f t="shared" si="44"/>
        <v>2.2929730300085991</v>
      </c>
      <c r="AQ31" s="157">
        <f t="shared" si="45"/>
        <v>2.7059927155303445</v>
      </c>
      <c r="AR31" s="157">
        <f t="shared" si="46"/>
        <v>2.7063088774745574</v>
      </c>
      <c r="AS31" s="157">
        <f t="shared" si="47"/>
        <v>2.0927770392969895</v>
      </c>
      <c r="AT31" s="157">
        <f t="shared" si="48"/>
        <v>2.8047938509619263</v>
      </c>
      <c r="AU31" s="157">
        <f t="shared" si="49"/>
        <v>2.691589892008329</v>
      </c>
      <c r="AV31" s="157">
        <f t="shared" si="50"/>
        <v>2.7142155595131729</v>
      </c>
      <c r="AW31" s="157">
        <f t="shared" si="51"/>
        <v>2.6248636127218381</v>
      </c>
      <c r="AX31" s="157">
        <f t="shared" si="52"/>
        <v>2.6944911272557897</v>
      </c>
      <c r="AY31" s="157">
        <f t="shared" si="59"/>
        <v>2.8176742788291529</v>
      </c>
      <c r="AZ31" s="157">
        <f t="shared" si="60"/>
        <v>2.7981723780518082</v>
      </c>
      <c r="BA31" s="157">
        <f t="shared" si="61"/>
        <v>2.4456180344547871</v>
      </c>
      <c r="BB31" s="157">
        <f t="shared" ref="BB31:BB40" si="63">IF(AJ31="","",(AJ31/Q31)*10)</f>
        <v>2.6639420036498369</v>
      </c>
      <c r="BC31" s="52">
        <f t="shared" si="57"/>
        <v>8.9271491344608836E-2</v>
      </c>
      <c r="BF31" s="105"/>
    </row>
    <row r="32" spans="1:58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54">
        <v>116649.26000000007</v>
      </c>
      <c r="P32" s="154">
        <v>153539.14000000007</v>
      </c>
      <c r="Q32" s="119"/>
      <c r="R32" s="52" t="str">
        <f t="shared" si="58"/>
        <v/>
      </c>
      <c r="T32" s="109" t="s">
        <v>76</v>
      </c>
      <c r="U32" s="19">
        <v>29571.834999999992</v>
      </c>
      <c r="V32" s="154">
        <v>27556.182000000004</v>
      </c>
      <c r="W32" s="154">
        <v>27462.67</v>
      </c>
      <c r="X32" s="154">
        <v>33693.252999999975</v>
      </c>
      <c r="Y32" s="154">
        <v>31434.276000000013</v>
      </c>
      <c r="Z32" s="154">
        <v>35272.59899999998</v>
      </c>
      <c r="AA32" s="154">
        <v>32738.878999999994</v>
      </c>
      <c r="AB32" s="154">
        <v>32002.925999999999</v>
      </c>
      <c r="AC32" s="154">
        <v>37177.171999999999</v>
      </c>
      <c r="AD32" s="154">
        <v>34138.758999999991</v>
      </c>
      <c r="AE32" s="154">
        <v>27197.232999999986</v>
      </c>
      <c r="AF32" s="154">
        <v>36264.787000000062</v>
      </c>
      <c r="AG32" s="154">
        <v>35088.123000000021</v>
      </c>
      <c r="AH32" s="154">
        <v>31355.767000000014</v>
      </c>
      <c r="AI32" s="154">
        <v>36595.035999999993</v>
      </c>
      <c r="AJ32" s="119"/>
      <c r="AK32" s="52" t="str">
        <f t="shared" si="62"/>
        <v/>
      </c>
      <c r="AM32" s="198">
        <f t="shared" si="41"/>
        <v>2.2914270225780289</v>
      </c>
      <c r="AN32" s="157">
        <f t="shared" si="42"/>
        <v>1.9145717289185553</v>
      </c>
      <c r="AO32" s="157">
        <f t="shared" si="43"/>
        <v>2.1035922277296368</v>
      </c>
      <c r="AP32" s="157">
        <f t="shared" si="44"/>
        <v>2.004869476200021</v>
      </c>
      <c r="AQ32" s="157">
        <f t="shared" si="45"/>
        <v>2.7051742263548508</v>
      </c>
      <c r="AR32" s="157">
        <f t="shared" si="46"/>
        <v>2.7930772105810764</v>
      </c>
      <c r="AS32" s="157">
        <f t="shared" si="47"/>
        <v>2.0109938298336294</v>
      </c>
      <c r="AT32" s="157">
        <f t="shared" si="48"/>
        <v>2.3678384891138591</v>
      </c>
      <c r="AU32" s="157">
        <f t="shared" si="49"/>
        <v>2.2640842936783332</v>
      </c>
      <c r="AV32" s="157">
        <f t="shared" si="50"/>
        <v>2.578341806144997</v>
      </c>
      <c r="AW32" s="157">
        <f t="shared" si="51"/>
        <v>2.6090495071464521</v>
      </c>
      <c r="AX32" s="157">
        <f t="shared" si="52"/>
        <v>2.6516092544009791</v>
      </c>
      <c r="AY32" s="157">
        <f t="shared" si="59"/>
        <v>2.6528187763991968</v>
      </c>
      <c r="AZ32" s="157">
        <f t="shared" si="60"/>
        <v>2.6880382267319995</v>
      </c>
      <c r="BA32" s="157">
        <f t="shared" si="61"/>
        <v>2.3834336964502976</v>
      </c>
      <c r="BB32" s="157" t="str">
        <f t="shared" si="63"/>
        <v/>
      </c>
      <c r="BC32" s="52" t="str">
        <f t="shared" si="57"/>
        <v/>
      </c>
      <c r="BF32" s="105"/>
    </row>
    <row r="33" spans="1:58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54">
        <v>128808.54999999996</v>
      </c>
      <c r="P33" s="154">
        <v>158668.93999999986</v>
      </c>
      <c r="Q33" s="119"/>
      <c r="R33" s="52" t="str">
        <f t="shared" si="58"/>
        <v/>
      </c>
      <c r="T33" s="109" t="s">
        <v>77</v>
      </c>
      <c r="U33" s="19">
        <v>29004.790999999972</v>
      </c>
      <c r="V33" s="154">
        <v>32396.498</v>
      </c>
      <c r="W33" s="154">
        <v>31705.719999999998</v>
      </c>
      <c r="X33" s="154">
        <v>31122.389999999996</v>
      </c>
      <c r="Y33" s="154">
        <v>31058.100000000006</v>
      </c>
      <c r="Z33" s="154">
        <v>31539.86900000001</v>
      </c>
      <c r="AA33" s="154">
        <v>33068.363999999994</v>
      </c>
      <c r="AB33" s="154">
        <v>35573.933999999957</v>
      </c>
      <c r="AC33" s="154">
        <v>34606.108999999997</v>
      </c>
      <c r="AD33" s="154">
        <v>36493.042000000009</v>
      </c>
      <c r="AE33" s="154">
        <v>28939.759999999998</v>
      </c>
      <c r="AF33" s="154">
        <v>35107.968000000023</v>
      </c>
      <c r="AG33" s="154">
        <v>34502.495999999999</v>
      </c>
      <c r="AH33" s="154">
        <v>34636.10500000001</v>
      </c>
      <c r="AI33" s="154">
        <v>37520.993999999999</v>
      </c>
      <c r="AJ33" s="119"/>
      <c r="AK33" s="52" t="str">
        <f t="shared" si="62"/>
        <v/>
      </c>
      <c r="AM33" s="198">
        <f t="shared" si="41"/>
        <v>2.4552842575993914</v>
      </c>
      <c r="AN33" s="157">
        <f t="shared" si="42"/>
        <v>2.2012427902355096</v>
      </c>
      <c r="AO33" s="157">
        <f t="shared" si="43"/>
        <v>1.8923654382954234</v>
      </c>
      <c r="AP33" s="157">
        <f t="shared" si="44"/>
        <v>2.3594416740317734</v>
      </c>
      <c r="AQ33" s="157">
        <f t="shared" si="45"/>
        <v>2.6818729356906932</v>
      </c>
      <c r="AR33" s="157">
        <f t="shared" si="46"/>
        <v>2.7474026310017368</v>
      </c>
      <c r="AS33" s="157">
        <f t="shared" si="47"/>
        <v>2.3909894211379137</v>
      </c>
      <c r="AT33" s="157">
        <f t="shared" si="48"/>
        <v>2.6441904855347453</v>
      </c>
      <c r="AU33" s="157">
        <f t="shared" si="49"/>
        <v>2.4025006171809284</v>
      </c>
      <c r="AV33" s="157">
        <f t="shared" si="50"/>
        <v>2.5432874794546838</v>
      </c>
      <c r="AW33" s="157">
        <f t="shared" si="51"/>
        <v>2.5567507968930014</v>
      </c>
      <c r="AX33" s="157">
        <f t="shared" si="52"/>
        <v>2.7072195800906469</v>
      </c>
      <c r="AY33" s="157">
        <f t="shared" si="59"/>
        <v>2.6754694876637215</v>
      </c>
      <c r="AZ33" s="157">
        <f t="shared" si="60"/>
        <v>2.6889600884413358</v>
      </c>
      <c r="BA33" s="157">
        <f t="shared" si="61"/>
        <v>2.3647346481296232</v>
      </c>
      <c r="BB33" s="157" t="str">
        <f t="shared" si="63"/>
        <v/>
      </c>
      <c r="BC33" s="52" t="str">
        <f t="shared" si="57"/>
        <v/>
      </c>
      <c r="BF33" s="105"/>
    </row>
    <row r="34" spans="1:58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54">
        <v>127966.80999999991</v>
      </c>
      <c r="P34" s="154">
        <v>141232.40999999992</v>
      </c>
      <c r="Q34" s="119"/>
      <c r="R34" s="52" t="str">
        <f t="shared" si="58"/>
        <v/>
      </c>
      <c r="T34" s="109" t="s">
        <v>78</v>
      </c>
      <c r="U34" s="19">
        <v>28421.635000000002</v>
      </c>
      <c r="V34" s="154">
        <v>31101.468000000008</v>
      </c>
      <c r="W34" s="154">
        <v>27821.58</v>
      </c>
      <c r="X34" s="154">
        <v>30041.770000000019</v>
      </c>
      <c r="Y34" s="154">
        <v>29496.788000000015</v>
      </c>
      <c r="Z34" s="154">
        <v>31068.588000000022</v>
      </c>
      <c r="AA34" s="154">
        <v>31963.873999999989</v>
      </c>
      <c r="AB34" s="154">
        <v>36419.877999999997</v>
      </c>
      <c r="AC34" s="154">
        <v>35474.750999999997</v>
      </c>
      <c r="AD34" s="154">
        <v>29960.277999999991</v>
      </c>
      <c r="AE34" s="154">
        <v>34243.893000000018</v>
      </c>
      <c r="AF34" s="154">
        <v>37052.935999999958</v>
      </c>
      <c r="AG34" s="154">
        <v>32003.355000000043</v>
      </c>
      <c r="AH34" s="154">
        <v>34450.578000000001</v>
      </c>
      <c r="AI34" s="154">
        <v>33340.472000000009</v>
      </c>
      <c r="AJ34" s="119"/>
      <c r="AK34" s="52" t="str">
        <f t="shared" si="62"/>
        <v/>
      </c>
      <c r="AM34" s="198">
        <f t="shared" si="41"/>
        <v>2.1020165625234823</v>
      </c>
      <c r="AN34" s="157">
        <f t="shared" si="42"/>
        <v>1.7740098041642658</v>
      </c>
      <c r="AO34" s="157">
        <f t="shared" si="43"/>
        <v>2.354680177351006</v>
      </c>
      <c r="AP34" s="157">
        <f t="shared" si="44"/>
        <v>1.9712545810595916</v>
      </c>
      <c r="AQ34" s="157">
        <f t="shared" si="45"/>
        <v>2.5708010782503732</v>
      </c>
      <c r="AR34" s="157">
        <f t="shared" si="46"/>
        <v>2.691606613908089</v>
      </c>
      <c r="AS34" s="157">
        <f t="shared" si="47"/>
        <v>2.5245321454200687</v>
      </c>
      <c r="AT34" s="157">
        <f t="shared" si="48"/>
        <v>2.3212555829506831</v>
      </c>
      <c r="AU34" s="157">
        <f t="shared" si="49"/>
        <v>2.4196352167128494</v>
      </c>
      <c r="AV34" s="157">
        <f t="shared" si="50"/>
        <v>2.6077093653063175</v>
      </c>
      <c r="AW34" s="157">
        <f t="shared" si="51"/>
        <v>2.6111078111666934</v>
      </c>
      <c r="AX34" s="157">
        <f t="shared" si="52"/>
        <v>2.7174495870537294</v>
      </c>
      <c r="AY34" s="157">
        <f t="shared" si="59"/>
        <v>2.6468771860293314</v>
      </c>
      <c r="AZ34" s="157">
        <f t="shared" si="60"/>
        <v>2.6921494721951751</v>
      </c>
      <c r="BA34" s="157">
        <f t="shared" si="61"/>
        <v>2.3606813761798744</v>
      </c>
      <c r="BB34" s="157" t="str">
        <f t="shared" si="63"/>
        <v/>
      </c>
      <c r="BC34" s="52" t="str">
        <f t="shared" si="57"/>
        <v/>
      </c>
      <c r="BF34" s="105"/>
    </row>
    <row r="35" spans="1:58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54">
        <v>123984.84999999993</v>
      </c>
      <c r="P35" s="154">
        <v>143461.5299999998</v>
      </c>
      <c r="Q35" s="119"/>
      <c r="R35" s="52" t="str">
        <f t="shared" si="58"/>
        <v/>
      </c>
      <c r="T35" s="109" t="s">
        <v>79</v>
      </c>
      <c r="U35" s="19">
        <v>32779.412000000004</v>
      </c>
      <c r="V35" s="154">
        <v>32399.374999999993</v>
      </c>
      <c r="W35" s="154">
        <v>32672.658999999996</v>
      </c>
      <c r="X35" s="154">
        <v>33859.816999999988</v>
      </c>
      <c r="Y35" s="154">
        <v>36267.96699999999</v>
      </c>
      <c r="Z35" s="154">
        <v>36630.704999999973</v>
      </c>
      <c r="AA35" s="154">
        <v>36275.366999999962</v>
      </c>
      <c r="AB35" s="154">
        <v>35138.28200000005</v>
      </c>
      <c r="AC35" s="154">
        <v>35499.514000000003</v>
      </c>
      <c r="AD35" s="154">
        <v>41925.194999999985</v>
      </c>
      <c r="AE35" s="154">
        <v>39852.698999999964</v>
      </c>
      <c r="AF35" s="154">
        <v>35007.287999999979</v>
      </c>
      <c r="AG35" s="154">
        <v>33825.857000000018</v>
      </c>
      <c r="AH35" s="154">
        <v>33345.652999999977</v>
      </c>
      <c r="AI35" s="154">
        <v>34917.858999999997</v>
      </c>
      <c r="AJ35" s="119"/>
      <c r="AK35" s="52" t="str">
        <f t="shared" si="62"/>
        <v/>
      </c>
      <c r="AM35" s="198">
        <f t="shared" si="41"/>
        <v>2.5730718413288924</v>
      </c>
      <c r="AN35" s="157">
        <f t="shared" si="42"/>
        <v>2.1152117341675951</v>
      </c>
      <c r="AO35" s="157">
        <f t="shared" si="43"/>
        <v>2.0786182429808124</v>
      </c>
      <c r="AP35" s="157">
        <f t="shared" si="44"/>
        <v>2.2082312689324564</v>
      </c>
      <c r="AQ35" s="157">
        <f t="shared" si="45"/>
        <v>2.8364029516511247</v>
      </c>
      <c r="AR35" s="157">
        <f t="shared" si="46"/>
        <v>2.9159914494554884</v>
      </c>
      <c r="AS35" s="157">
        <f t="shared" si="47"/>
        <v>2.6482236092860245</v>
      </c>
      <c r="AT35" s="157">
        <f t="shared" si="48"/>
        <v>2.4414298807413699</v>
      </c>
      <c r="AU35" s="157">
        <f t="shared" si="49"/>
        <v>2.5776024338708856</v>
      </c>
      <c r="AV35" s="157">
        <f t="shared" si="50"/>
        <v>2.962909422884465</v>
      </c>
      <c r="AW35" s="157">
        <f t="shared" si="51"/>
        <v>2.6702840031607016</v>
      </c>
      <c r="AX35" s="157">
        <f t="shared" si="52"/>
        <v>2.9177581046988688</v>
      </c>
      <c r="AY35" s="157">
        <f t="shared" si="59"/>
        <v>2.6024694558995529</v>
      </c>
      <c r="AZ35" s="157">
        <f t="shared" si="60"/>
        <v>2.6894941599719639</v>
      </c>
      <c r="BA35" s="157">
        <f t="shared" si="61"/>
        <v>2.4339527816272448</v>
      </c>
      <c r="BB35" s="157" t="str">
        <f t="shared" si="63"/>
        <v/>
      </c>
      <c r="BC35" s="52" t="str">
        <f t="shared" si="57"/>
        <v/>
      </c>
      <c r="BF35" s="105"/>
    </row>
    <row r="36" spans="1:58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54">
        <v>101620.34999999982</v>
      </c>
      <c r="P36" s="154">
        <v>104110.29999999983</v>
      </c>
      <c r="Q36" s="119"/>
      <c r="R36" s="52" t="str">
        <f t="shared" si="58"/>
        <v/>
      </c>
      <c r="T36" s="109" t="s">
        <v>80</v>
      </c>
      <c r="U36" s="19">
        <v>21851.23599999999</v>
      </c>
      <c r="V36" s="154">
        <v>23756.94100000001</v>
      </c>
      <c r="W36" s="154">
        <v>26722.863000000001</v>
      </c>
      <c r="X36" s="154">
        <v>25745.833000000013</v>
      </c>
      <c r="Y36" s="154">
        <v>21196.857</v>
      </c>
      <c r="Z36" s="154">
        <v>23742.381999999994</v>
      </c>
      <c r="AA36" s="154">
        <v>27458.442999999999</v>
      </c>
      <c r="AB36" s="154">
        <v>27213.074000000004</v>
      </c>
      <c r="AC36" s="154">
        <v>30488.754000000001</v>
      </c>
      <c r="AD36" s="154">
        <v>28270.806999999997</v>
      </c>
      <c r="AE36" s="154">
        <v>25817.175000000007</v>
      </c>
      <c r="AF36" s="154">
        <v>25658.437000000005</v>
      </c>
      <c r="AG36" s="154">
        <v>28965.705000000002</v>
      </c>
      <c r="AH36" s="154">
        <v>27884.359000000011</v>
      </c>
      <c r="AI36" s="154">
        <v>25855.660000000033</v>
      </c>
      <c r="AJ36" s="119"/>
      <c r="AK36" s="52" t="str">
        <f t="shared" si="62"/>
        <v/>
      </c>
      <c r="AM36" s="198">
        <f t="shared" si="41"/>
        <v>2.596858038930463</v>
      </c>
      <c r="AN36" s="157">
        <f t="shared" si="42"/>
        <v>2.5390380338304137</v>
      </c>
      <c r="AO36" s="157">
        <f t="shared" si="43"/>
        <v>2.4369051446930676</v>
      </c>
      <c r="AP36" s="157">
        <f t="shared" si="44"/>
        <v>3.0047628823362675</v>
      </c>
      <c r="AQ36" s="157">
        <f t="shared" si="45"/>
        <v>2.8217482283915563</v>
      </c>
      <c r="AR36" s="157">
        <f t="shared" si="46"/>
        <v>3.0548593316653818</v>
      </c>
      <c r="AS36" s="157">
        <f t="shared" si="47"/>
        <v>2.4088946240090925</v>
      </c>
      <c r="AT36" s="157">
        <f t="shared" si="48"/>
        <v>2.4788911781300693</v>
      </c>
      <c r="AU36" s="157">
        <f t="shared" si="49"/>
        <v>2.6460630977752024</v>
      </c>
      <c r="AV36" s="157">
        <f t="shared" si="50"/>
        <v>2.7962553403787336</v>
      </c>
      <c r="AW36" s="157">
        <f t="shared" si="51"/>
        <v>2.8847610738564002</v>
      </c>
      <c r="AX36" s="157">
        <f t="shared" si="52"/>
        <v>2.8576564297455391</v>
      </c>
      <c r="AY36" s="157">
        <f t="shared" si="59"/>
        <v>2.6836987129770478</v>
      </c>
      <c r="AZ36" s="157">
        <f t="shared" si="60"/>
        <v>2.7439739186098122</v>
      </c>
      <c r="BA36" s="157">
        <f t="shared" si="61"/>
        <v>2.4834872246069866</v>
      </c>
      <c r="BB36" s="157" t="str">
        <f t="shared" si="63"/>
        <v/>
      </c>
      <c r="BC36" s="52" t="str">
        <f t="shared" si="57"/>
        <v/>
      </c>
      <c r="BF36" s="105"/>
    </row>
    <row r="37" spans="1:58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54">
        <v>115776.08999999992</v>
      </c>
      <c r="P37" s="154">
        <v>109678.61999999991</v>
      </c>
      <c r="Q37" s="119"/>
      <c r="R37" s="52" t="str">
        <f t="shared" si="58"/>
        <v/>
      </c>
      <c r="T37" s="109" t="s">
        <v>81</v>
      </c>
      <c r="U37" s="19">
        <v>36869.314999999995</v>
      </c>
      <c r="V37" s="154">
        <v>38144.778000000013</v>
      </c>
      <c r="W37" s="154">
        <v>35747.971000000005</v>
      </c>
      <c r="X37" s="154">
        <v>35405.063999999991</v>
      </c>
      <c r="Y37" s="154">
        <v>39468.506000000016</v>
      </c>
      <c r="Z37" s="154">
        <v>36656.012999999941</v>
      </c>
      <c r="AA37" s="154">
        <v>39730.441999999974</v>
      </c>
      <c r="AB37" s="154">
        <v>38905.268000000018</v>
      </c>
      <c r="AC37" s="154">
        <v>37110.972999999998</v>
      </c>
      <c r="AD37" s="154">
        <v>44437.182000000023</v>
      </c>
      <c r="AE37" s="154">
        <v>35516.305999999968</v>
      </c>
      <c r="AF37" s="154">
        <v>38379.319000000003</v>
      </c>
      <c r="AG37" s="154">
        <v>36707.813999999991</v>
      </c>
      <c r="AH37" s="154">
        <v>33975.413999999953</v>
      </c>
      <c r="AI37" s="154">
        <v>34699.516999999971</v>
      </c>
      <c r="AJ37" s="119"/>
      <c r="AK37" s="52" t="str">
        <f t="shared" si="62"/>
        <v/>
      </c>
      <c r="AM37" s="198">
        <f t="shared" si="41"/>
        <v>2.6609147163514684</v>
      </c>
      <c r="AN37" s="157">
        <f t="shared" si="42"/>
        <v>2.4477706740286518</v>
      </c>
      <c r="AO37" s="157">
        <f t="shared" si="43"/>
        <v>2.1417496349682335</v>
      </c>
      <c r="AP37" s="157">
        <f t="shared" si="44"/>
        <v>2.5106144445623939</v>
      </c>
      <c r="AQ37" s="157">
        <f t="shared" si="45"/>
        <v>3.1842521435822113</v>
      </c>
      <c r="AR37" s="157">
        <f t="shared" si="46"/>
        <v>3.3649454435831103</v>
      </c>
      <c r="AS37" s="157">
        <f t="shared" si="47"/>
        <v>2.7034880868546924</v>
      </c>
      <c r="AT37" s="157">
        <f t="shared" si="48"/>
        <v>2.6358170139749189</v>
      </c>
      <c r="AU37" s="157">
        <f t="shared" si="49"/>
        <v>3.1656773651131371</v>
      </c>
      <c r="AV37" s="157">
        <f t="shared" si="50"/>
        <v>3.2745226936823624</v>
      </c>
      <c r="AW37" s="157">
        <f t="shared" si="51"/>
        <v>2.8372562827357921</v>
      </c>
      <c r="AX37" s="157">
        <f t="shared" si="52"/>
        <v>3.0130879305787333</v>
      </c>
      <c r="AY37" s="157">
        <f t="shared" si="59"/>
        <v>3.0865473679962045</v>
      </c>
      <c r="AZ37" s="157">
        <f t="shared" si="60"/>
        <v>2.9345794973729014</v>
      </c>
      <c r="BA37" s="157">
        <f t="shared" si="61"/>
        <v>3.1637448574754128</v>
      </c>
      <c r="BB37" s="157" t="str">
        <f t="shared" si="63"/>
        <v/>
      </c>
      <c r="BC37" s="52" t="str">
        <f t="shared" si="57"/>
        <v/>
      </c>
      <c r="BF37" s="105"/>
    </row>
    <row r="38" spans="1:58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54">
        <v>126334.52999999991</v>
      </c>
      <c r="P38" s="154">
        <v>140078.71999999986</v>
      </c>
      <c r="Q38" s="119"/>
      <c r="R38" s="52" t="str">
        <f t="shared" si="58"/>
        <v/>
      </c>
      <c r="T38" s="109" t="s">
        <v>82</v>
      </c>
      <c r="U38" s="19">
        <v>39727.941999999974</v>
      </c>
      <c r="V38" s="154">
        <v>40734.826999999983</v>
      </c>
      <c r="W38" s="154">
        <v>48266.111999999994</v>
      </c>
      <c r="X38" s="154">
        <v>48573.176999999916</v>
      </c>
      <c r="Y38" s="154">
        <v>47199.009999999987</v>
      </c>
      <c r="Z38" s="154">
        <v>49361.275999999947</v>
      </c>
      <c r="AA38" s="154">
        <v>45412.628000000033</v>
      </c>
      <c r="AB38" s="154">
        <v>51801.627999999968</v>
      </c>
      <c r="AC38" s="154">
        <v>54582.834000000003</v>
      </c>
      <c r="AD38" s="154">
        <v>54939.106999999975</v>
      </c>
      <c r="AE38" s="154">
        <v>39610.614999999998</v>
      </c>
      <c r="AF38" s="154">
        <v>40227.44400000004</v>
      </c>
      <c r="AG38" s="154">
        <v>41068.910000000025</v>
      </c>
      <c r="AH38" s="154">
        <v>40260.318999999967</v>
      </c>
      <c r="AI38" s="154">
        <v>45000.822000000051</v>
      </c>
      <c r="AJ38" s="119"/>
      <c r="AK38" s="52" t="str">
        <f t="shared" si="62"/>
        <v/>
      </c>
      <c r="AM38" s="198">
        <f t="shared" si="41"/>
        <v>3.2539314368583776</v>
      </c>
      <c r="AN38" s="157">
        <f t="shared" si="42"/>
        <v>3.1337083285605001</v>
      </c>
      <c r="AO38" s="157">
        <f t="shared" si="43"/>
        <v>2.2562326611474677</v>
      </c>
      <c r="AP38" s="157">
        <f t="shared" si="44"/>
        <v>3.3901116276712977</v>
      </c>
      <c r="AQ38" s="157">
        <f t="shared" si="45"/>
        <v>3.3140091652530894</v>
      </c>
      <c r="AR38" s="157">
        <f t="shared" si="46"/>
        <v>3.4292885910740196</v>
      </c>
      <c r="AS38" s="157">
        <f t="shared" si="47"/>
        <v>3.2799387414257781</v>
      </c>
      <c r="AT38" s="157">
        <f t="shared" si="48"/>
        <v>3.0212068642228891</v>
      </c>
      <c r="AU38" s="157">
        <f t="shared" si="49"/>
        <v>3.2532448061198354</v>
      </c>
      <c r="AV38" s="157">
        <f t="shared" si="50"/>
        <v>3.4008016340950329</v>
      </c>
      <c r="AW38" s="157">
        <f t="shared" si="51"/>
        <v>3.1623807399392989</v>
      </c>
      <c r="AX38" s="157">
        <f t="shared" si="52"/>
        <v>3.1617372629813776</v>
      </c>
      <c r="AY38" s="157">
        <f t="shared" si="59"/>
        <v>3.1696496791985505</v>
      </c>
      <c r="AZ38" s="157">
        <f t="shared" si="60"/>
        <v>3.1868024521878535</v>
      </c>
      <c r="BA38" s="157">
        <f t="shared" si="61"/>
        <v>3.2125380643112744</v>
      </c>
      <c r="BB38" s="157" t="str">
        <f t="shared" si="63"/>
        <v/>
      </c>
      <c r="BC38" s="52" t="str">
        <f t="shared" si="57"/>
        <v/>
      </c>
      <c r="BF38" s="105"/>
    </row>
    <row r="39" spans="1:58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145513.08999999985</v>
      </c>
      <c r="P39" s="154">
        <v>123937.77999999998</v>
      </c>
      <c r="Q39" s="119"/>
      <c r="R39" s="52" t="str">
        <f t="shared" si="58"/>
        <v/>
      </c>
      <c r="T39" s="109" t="s">
        <v>83</v>
      </c>
      <c r="U39" s="19">
        <v>50334.872000000032</v>
      </c>
      <c r="V39" s="154">
        <v>48986.57900000002</v>
      </c>
      <c r="W39" s="154">
        <v>51362.042000000016</v>
      </c>
      <c r="X39" s="154">
        <v>51289.855999999963</v>
      </c>
      <c r="Y39" s="154">
        <v>48284.936000000031</v>
      </c>
      <c r="Z39" s="154">
        <v>53105.856999999989</v>
      </c>
      <c r="AA39" s="154">
        <v>59549.020999999986</v>
      </c>
      <c r="AB39" s="154">
        <v>59908.970000000067</v>
      </c>
      <c r="AC39" s="154">
        <v>53697.078000000001</v>
      </c>
      <c r="AD39" s="154">
        <v>48381.740000000013</v>
      </c>
      <c r="AE39" s="154">
        <v>43825.39899999999</v>
      </c>
      <c r="AF39" s="154">
        <v>46964.612000000016</v>
      </c>
      <c r="AG39" s="154">
        <v>46669.291999999994</v>
      </c>
      <c r="AH39" s="154">
        <v>47917.589999999953</v>
      </c>
      <c r="AI39" s="154">
        <v>39999.830999999984</v>
      </c>
      <c r="AJ39" s="119"/>
      <c r="AK39" s="52" t="str">
        <f t="shared" si="62"/>
        <v/>
      </c>
      <c r="AM39" s="198">
        <f t="shared" ref="AM39:AN45" si="64">(U39/B39)*10</f>
        <v>3.2414904621629503</v>
      </c>
      <c r="AN39" s="157">
        <f t="shared" si="64"/>
        <v>2.5668080317411479</v>
      </c>
      <c r="AO39" s="157">
        <f t="shared" ref="AO39:AY41" si="65">IF(W39="","",(W39/D39)*10)</f>
        <v>3.1227660965473962</v>
      </c>
      <c r="AP39" s="157">
        <f t="shared" si="65"/>
        <v>3.2923693141074821</v>
      </c>
      <c r="AQ39" s="157">
        <f t="shared" si="65"/>
        <v>3.4202920027254784</v>
      </c>
      <c r="AR39" s="157">
        <f t="shared" si="65"/>
        <v>3.4483133730908344</v>
      </c>
      <c r="AS39" s="157">
        <f t="shared" si="65"/>
        <v>3.0834533940913951</v>
      </c>
      <c r="AT39" s="157">
        <f t="shared" si="65"/>
        <v>2.9683270442133765</v>
      </c>
      <c r="AU39" s="157">
        <f t="shared" si="65"/>
        <v>3.3181225695901304</v>
      </c>
      <c r="AV39" s="157">
        <f t="shared" si="65"/>
        <v>3.2080125021789963</v>
      </c>
      <c r="AW39" s="157">
        <f t="shared" si="65"/>
        <v>3.0872727608300847</v>
      </c>
      <c r="AX39" s="157">
        <f t="shared" si="65"/>
        <v>3.0523879633076105</v>
      </c>
      <c r="AY39" s="157">
        <f t="shared" si="65"/>
        <v>3.1715278243097793</v>
      </c>
      <c r="AZ39" s="157">
        <f t="shared" ref="AZ39:AZ41" si="66">IF(AH39="","",(AH39/O39)*10)</f>
        <v>3.2930088970002629</v>
      </c>
      <c r="BA39" s="157">
        <f t="shared" ref="BA39:BA41" si="67">IF(AI39="","",(AI39/P39)*10)</f>
        <v>3.2274122547620254</v>
      </c>
      <c r="BB39" s="157" t="str">
        <f t="shared" si="63"/>
        <v/>
      </c>
      <c r="BC39" s="52" t="str">
        <f t="shared" si="57"/>
        <v/>
      </c>
      <c r="BF39" s="105"/>
    </row>
    <row r="40" spans="1:58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91498.370000000083</v>
      </c>
      <c r="P40" s="154">
        <v>99318.379999999932</v>
      </c>
      <c r="Q40" s="119"/>
      <c r="R40" s="52" t="str">
        <f t="shared" si="58"/>
        <v/>
      </c>
      <c r="T40" s="110" t="s">
        <v>84</v>
      </c>
      <c r="U40" s="19">
        <v>35379.044000000002</v>
      </c>
      <c r="V40" s="154">
        <v>37144.067999999992</v>
      </c>
      <c r="W40" s="154">
        <v>37986.12000000001</v>
      </c>
      <c r="X40" s="154">
        <v>33420.183999999987</v>
      </c>
      <c r="Y40" s="154">
        <v>33733.983000000022</v>
      </c>
      <c r="Z40" s="154">
        <v>36039.897999999965</v>
      </c>
      <c r="AA40" s="154">
        <v>34055.992000000013</v>
      </c>
      <c r="AB40" s="154">
        <v>36034.477999999988</v>
      </c>
      <c r="AC40" s="154">
        <v>35921.741999999998</v>
      </c>
      <c r="AD40" s="154">
        <v>37043.72399999998</v>
      </c>
      <c r="AE40" s="154">
        <v>32897.341999999997</v>
      </c>
      <c r="AF40" s="154">
        <v>33474.04300000002</v>
      </c>
      <c r="AG40" s="154">
        <v>32438.861000000004</v>
      </c>
      <c r="AH40" s="154">
        <v>26829.104000000014</v>
      </c>
      <c r="AI40" s="154">
        <v>29841.819999999992</v>
      </c>
      <c r="AJ40" s="119"/>
      <c r="AK40" s="52" t="str">
        <f t="shared" si="62"/>
        <v/>
      </c>
      <c r="AM40" s="198">
        <f t="shared" si="64"/>
        <v>2.3641849315690981</v>
      </c>
      <c r="AN40" s="157">
        <f t="shared" si="64"/>
        <v>2.3331363931299971</v>
      </c>
      <c r="AO40" s="157">
        <f t="shared" si="65"/>
        <v>1.8672394304510065</v>
      </c>
      <c r="AP40" s="157">
        <f t="shared" si="65"/>
        <v>3.0775081161693092</v>
      </c>
      <c r="AQ40" s="157">
        <f t="shared" si="65"/>
        <v>3.1734234355002373</v>
      </c>
      <c r="AR40" s="157">
        <f t="shared" si="65"/>
        <v>3.0922544640903604</v>
      </c>
      <c r="AS40" s="157">
        <f t="shared" si="65"/>
        <v>2.9933333802103839</v>
      </c>
      <c r="AT40" s="157">
        <f t="shared" si="65"/>
        <v>2.4409599211403106</v>
      </c>
      <c r="AU40" s="157">
        <f t="shared" si="65"/>
        <v>3.0553693343062638</v>
      </c>
      <c r="AV40" s="157">
        <f t="shared" si="65"/>
        <v>2.9890526462560034</v>
      </c>
      <c r="AW40" s="157">
        <f t="shared" si="65"/>
        <v>3.0440906927318663</v>
      </c>
      <c r="AX40" s="157">
        <f t="shared" si="65"/>
        <v>2.8814276072156284</v>
      </c>
      <c r="AY40" s="157">
        <f t="shared" si="65"/>
        <v>2.9726921513406346</v>
      </c>
      <c r="AZ40" s="157">
        <f t="shared" si="66"/>
        <v>2.9321947483873201</v>
      </c>
      <c r="BA40" s="157">
        <f t="shared" si="67"/>
        <v>3.004662379712598</v>
      </c>
      <c r="BB40" s="157" t="str">
        <f t="shared" si="63"/>
        <v/>
      </c>
      <c r="BC40" s="52" t="str">
        <f t="shared" si="57"/>
        <v/>
      </c>
      <c r="BF40" s="105"/>
    </row>
    <row r="41" spans="1:58" ht="20.100000000000001" customHeight="1" thickBot="1" x14ac:dyDescent="0.3">
      <c r="A41" s="35" t="str">
        <f>A19</f>
        <v>jan-mar</v>
      </c>
      <c r="B41" s="167">
        <f>SUM(B29:B31)</f>
        <v>337442.86</v>
      </c>
      <c r="C41" s="168">
        <f t="shared" ref="C41:Q41" si="68">SUM(C29:C31)</f>
        <v>332800.42999999988</v>
      </c>
      <c r="D41" s="168">
        <f t="shared" si="68"/>
        <v>434832.52999999991</v>
      </c>
      <c r="E41" s="168">
        <f t="shared" si="68"/>
        <v>397992.19999999995</v>
      </c>
      <c r="F41" s="168">
        <f t="shared" si="68"/>
        <v>320914.02999999997</v>
      </c>
      <c r="G41" s="168">
        <f t="shared" si="68"/>
        <v>319240.09999999998</v>
      </c>
      <c r="H41" s="168">
        <f t="shared" si="68"/>
        <v>375788.15999999986</v>
      </c>
      <c r="I41" s="168">
        <f t="shared" si="68"/>
        <v>329821.17</v>
      </c>
      <c r="J41" s="168">
        <f t="shared" si="68"/>
        <v>409296.98</v>
      </c>
      <c r="K41" s="168">
        <f t="shared" si="68"/>
        <v>362582.60999999987</v>
      </c>
      <c r="L41" s="168">
        <f t="shared" si="68"/>
        <v>323969.94999999995</v>
      </c>
      <c r="M41" s="168">
        <f t="shared" si="68"/>
        <v>371518.00999999989</v>
      </c>
      <c r="N41" s="168">
        <f t="shared" si="68"/>
        <v>343792.48999999976</v>
      </c>
      <c r="O41" s="168">
        <f t="shared" si="68"/>
        <v>334600.13999999996</v>
      </c>
      <c r="P41" s="168">
        <f t="shared" si="68"/>
        <v>375379.26</v>
      </c>
      <c r="Q41" s="169">
        <f t="shared" si="68"/>
        <v>367411.12</v>
      </c>
      <c r="R41" s="61">
        <f t="shared" si="58"/>
        <v>-2.1226905290398872E-2</v>
      </c>
      <c r="T41" s="109"/>
      <c r="U41" s="167">
        <f>SUM(U29:U31)</f>
        <v>82216.569999999963</v>
      </c>
      <c r="V41" s="168">
        <f t="shared" ref="V41:AJ41" si="69">SUM(V29:V31)</f>
        <v>78766.856</v>
      </c>
      <c r="W41" s="168">
        <f t="shared" si="69"/>
        <v>86315.356999999989</v>
      </c>
      <c r="X41" s="168">
        <f t="shared" si="69"/>
        <v>84446.709999999992</v>
      </c>
      <c r="Y41" s="168">
        <f t="shared" si="69"/>
        <v>88812.746000000028</v>
      </c>
      <c r="Z41" s="168">
        <f t="shared" si="69"/>
        <v>88470.203999999969</v>
      </c>
      <c r="AA41" s="168">
        <f t="shared" si="69"/>
        <v>91011.791000000027</v>
      </c>
      <c r="AB41" s="168">
        <f t="shared" si="69"/>
        <v>89366.013999999952</v>
      </c>
      <c r="AC41" s="168">
        <f t="shared" si="69"/>
        <v>99643.168000000005</v>
      </c>
      <c r="AD41" s="168">
        <f t="shared" si="69"/>
        <v>99340.117999999988</v>
      </c>
      <c r="AE41" s="168">
        <f t="shared" si="69"/>
        <v>86053.720000000016</v>
      </c>
      <c r="AF41" s="168">
        <f t="shared" si="69"/>
        <v>101509.05600000001</v>
      </c>
      <c r="AG41" s="168">
        <f t="shared" si="69"/>
        <v>96896.077000000048</v>
      </c>
      <c r="AH41" s="168">
        <f t="shared" si="69"/>
        <v>93756.756999999998</v>
      </c>
      <c r="AI41" s="168">
        <f t="shared" si="69"/>
        <v>98046.747000000047</v>
      </c>
      <c r="AJ41" s="169">
        <f t="shared" si="69"/>
        <v>97575.138999999981</v>
      </c>
      <c r="AK41" s="57">
        <f t="shared" si="62"/>
        <v>-4.8100320962210551E-3</v>
      </c>
      <c r="AM41" s="199">
        <f t="shared" si="64"/>
        <v>2.4364590200545351</v>
      </c>
      <c r="AN41" s="173">
        <f t="shared" si="64"/>
        <v>2.3667894900255999</v>
      </c>
      <c r="AO41" s="173">
        <f t="shared" si="65"/>
        <v>1.9850252923809542</v>
      </c>
      <c r="AP41" s="173">
        <f t="shared" si="65"/>
        <v>2.1218182165379122</v>
      </c>
      <c r="AQ41" s="173">
        <f t="shared" si="65"/>
        <v>2.7674934000236773</v>
      </c>
      <c r="AR41" s="173">
        <f t="shared" si="65"/>
        <v>2.7712747865947911</v>
      </c>
      <c r="AS41" s="173">
        <f t="shared" si="65"/>
        <v>2.4218908599994227</v>
      </c>
      <c r="AT41" s="173">
        <f t="shared" si="65"/>
        <v>2.7095293488892769</v>
      </c>
      <c r="AU41" s="173">
        <f t="shared" si="65"/>
        <v>2.4344955587016552</v>
      </c>
      <c r="AV41" s="173">
        <f t="shared" si="65"/>
        <v>2.7397926778672597</v>
      </c>
      <c r="AW41" s="173">
        <f t="shared" si="65"/>
        <v>2.6562253690504329</v>
      </c>
      <c r="AX41" s="173">
        <f t="shared" si="65"/>
        <v>2.7322782009948869</v>
      </c>
      <c r="AY41" s="173">
        <f t="shared" si="65"/>
        <v>2.8184465867768118</v>
      </c>
      <c r="AZ41" s="173">
        <f t="shared" si="66"/>
        <v>2.8020537289673579</v>
      </c>
      <c r="BA41" s="173">
        <f t="shared" si="67"/>
        <v>2.6119383100707285</v>
      </c>
      <c r="BB41" s="305">
        <f>IF(AJ41="","",(AJ41/Q41)*10)</f>
        <v>2.655748116714594</v>
      </c>
      <c r="BC41" s="61">
        <f t="shared" si="57"/>
        <v>1.6772910169796141E-2</v>
      </c>
      <c r="BF41" s="105"/>
    </row>
    <row r="42" spans="1:58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N42" si="70">SUM(E29:E31)</f>
        <v>397992.19999999995</v>
      </c>
      <c r="F42" s="154">
        <f t="shared" si="70"/>
        <v>320914.02999999997</v>
      </c>
      <c r="G42" s="154">
        <f t="shared" si="70"/>
        <v>319240.09999999998</v>
      </c>
      <c r="H42" s="154">
        <f t="shared" si="70"/>
        <v>375788.15999999986</v>
      </c>
      <c r="I42" s="154">
        <f t="shared" si="70"/>
        <v>329821.17</v>
      </c>
      <c r="J42" s="154">
        <f t="shared" si="70"/>
        <v>409296.98</v>
      </c>
      <c r="K42" s="154">
        <f t="shared" si="70"/>
        <v>362582.60999999987</v>
      </c>
      <c r="L42" s="154">
        <f t="shared" si="70"/>
        <v>323969.94999999995</v>
      </c>
      <c r="M42" s="154">
        <f t="shared" si="70"/>
        <v>371518.00999999989</v>
      </c>
      <c r="N42" s="154">
        <f t="shared" si="70"/>
        <v>343792.48999999976</v>
      </c>
      <c r="O42" s="154">
        <f t="shared" ref="O42:P42" si="71">SUM(O29:O31)</f>
        <v>334600.13999999996</v>
      </c>
      <c r="P42" s="154">
        <f t="shared" si="71"/>
        <v>375379.26</v>
      </c>
      <c r="Q42" s="154">
        <f>IF(Q31="","",SUM(Q29:Q31))</f>
        <v>367411.12</v>
      </c>
      <c r="R42" s="61">
        <f t="shared" si="58"/>
        <v>-2.1226905290398872E-2</v>
      </c>
      <c r="T42" s="108" t="s">
        <v>85</v>
      </c>
      <c r="U42" s="19">
        <f>SUM(U29:U31)</f>
        <v>82216.569999999963</v>
      </c>
      <c r="V42" s="154">
        <f>SUM(V29:V31)</f>
        <v>78766.856</v>
      </c>
      <c r="W42" s="154">
        <f>SUM(W29:W31)</f>
        <v>86315.356999999989</v>
      </c>
      <c r="X42" s="154">
        <f t="shared" ref="X42:AH42" si="72">SUM(X29:X31)</f>
        <v>84446.709999999992</v>
      </c>
      <c r="Y42" s="154">
        <f t="shared" si="72"/>
        <v>88812.746000000028</v>
      </c>
      <c r="Z42" s="154">
        <f t="shared" si="72"/>
        <v>88470.203999999969</v>
      </c>
      <c r="AA42" s="154">
        <f t="shared" si="72"/>
        <v>91011.791000000027</v>
      </c>
      <c r="AB42" s="154">
        <f t="shared" si="72"/>
        <v>89366.013999999952</v>
      </c>
      <c r="AC42" s="154">
        <f t="shared" si="72"/>
        <v>99643.168000000005</v>
      </c>
      <c r="AD42" s="154">
        <f t="shared" si="72"/>
        <v>99340.117999999988</v>
      </c>
      <c r="AE42" s="154">
        <f t="shared" si="72"/>
        <v>86053.720000000016</v>
      </c>
      <c r="AF42" s="154">
        <f t="shared" si="72"/>
        <v>101509.05600000001</v>
      </c>
      <c r="AG42" s="154">
        <f t="shared" si="72"/>
        <v>96896.077000000048</v>
      </c>
      <c r="AH42" s="154">
        <f t="shared" si="72"/>
        <v>93756.756999999998</v>
      </c>
      <c r="AI42" s="154">
        <f t="shared" ref="AI42" si="73">SUM(AI29:AI31)</f>
        <v>98046.747000000047</v>
      </c>
      <c r="AJ42" s="154">
        <f>IF(AJ31="","",SUM(AJ29:AJ31))</f>
        <v>97575.138999999981</v>
      </c>
      <c r="AK42" s="52">
        <f t="shared" si="62"/>
        <v>-4.8100320962210551E-3</v>
      </c>
      <c r="AM42" s="197">
        <f t="shared" si="64"/>
        <v>2.4364590200545351</v>
      </c>
      <c r="AN42" s="156">
        <f t="shared" si="64"/>
        <v>2.3667894900255999</v>
      </c>
      <c r="AO42" s="156">
        <f t="shared" ref="AO42:AY44" si="74">(W42/D42)*10</f>
        <v>1.9850252923809542</v>
      </c>
      <c r="AP42" s="156">
        <f t="shared" si="74"/>
        <v>2.1218182165379122</v>
      </c>
      <c r="AQ42" s="156">
        <f t="shared" si="74"/>
        <v>2.7674934000236773</v>
      </c>
      <c r="AR42" s="156">
        <f t="shared" si="74"/>
        <v>2.7712747865947911</v>
      </c>
      <c r="AS42" s="156">
        <f t="shared" si="74"/>
        <v>2.4218908599994227</v>
      </c>
      <c r="AT42" s="156">
        <f t="shared" si="74"/>
        <v>2.7095293488892769</v>
      </c>
      <c r="AU42" s="156">
        <f t="shared" si="74"/>
        <v>2.4344955587016552</v>
      </c>
      <c r="AV42" s="156">
        <f t="shared" si="74"/>
        <v>2.7397926778672597</v>
      </c>
      <c r="AW42" s="156">
        <f t="shared" si="74"/>
        <v>2.6562253690504329</v>
      </c>
      <c r="AX42" s="156">
        <f t="shared" si="74"/>
        <v>2.7322782009948869</v>
      </c>
      <c r="AY42" s="156">
        <f t="shared" si="74"/>
        <v>2.8184465867768118</v>
      </c>
      <c r="AZ42" s="156">
        <f t="shared" ref="AZ42:AZ44" si="75">(AH42/O42)*10</f>
        <v>2.8020537289673579</v>
      </c>
      <c r="BA42" s="156">
        <f t="shared" ref="BA42:BA44" si="76">(AI42/P42)*10</f>
        <v>2.6119383100707285</v>
      </c>
      <c r="BB42" s="303">
        <f>IF(AJ42="","",(AJ42/Q42)*10)</f>
        <v>2.655748116714594</v>
      </c>
      <c r="BC42" s="61">
        <f t="shared" si="57"/>
        <v>1.6772910169796141E-2</v>
      </c>
      <c r="BF42" s="105"/>
    </row>
    <row r="43" spans="1:58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N43" si="77">SUM(E32:E34)</f>
        <v>452362.07000000007</v>
      </c>
      <c r="F43" s="154">
        <f t="shared" si="77"/>
        <v>346745.78999999992</v>
      </c>
      <c r="G43" s="154">
        <f t="shared" si="77"/>
        <v>356512.32999999996</v>
      </c>
      <c r="H43" s="154">
        <f t="shared" si="77"/>
        <v>427716.65999999992</v>
      </c>
      <c r="I43" s="154">
        <f t="shared" si="77"/>
        <v>426590.23</v>
      </c>
      <c r="J43" s="154">
        <f t="shared" si="77"/>
        <v>454858.03</v>
      </c>
      <c r="K43" s="154">
        <f t="shared" si="77"/>
        <v>390784.71999999991</v>
      </c>
      <c r="L43" s="154">
        <f t="shared" si="77"/>
        <v>348578.50999999989</v>
      </c>
      <c r="M43" s="154">
        <f t="shared" si="77"/>
        <v>402799.82999999984</v>
      </c>
      <c r="N43" s="154">
        <f t="shared" si="77"/>
        <v>382135.83999999968</v>
      </c>
      <c r="O43" s="154">
        <f t="shared" ref="O43:P43" si="78">SUM(O32:O34)</f>
        <v>373424.61999999994</v>
      </c>
      <c r="P43" s="154">
        <f t="shared" si="78"/>
        <v>453440.48999999987</v>
      </c>
      <c r="Q43" s="154" t="str">
        <f>IF(Q34="","",SUM(Q32:Q34))</f>
        <v/>
      </c>
      <c r="R43" s="52" t="str">
        <f t="shared" si="58"/>
        <v/>
      </c>
      <c r="T43" s="109" t="s">
        <v>86</v>
      </c>
      <c r="U43" s="19">
        <f>SUM(U32:U34)</f>
        <v>86998.260999999969</v>
      </c>
      <c r="V43" s="154">
        <f>SUM(V32:V34)</f>
        <v>91054.148000000016</v>
      </c>
      <c r="W43" s="154">
        <f>SUM(W32:W34)</f>
        <v>86989.97</v>
      </c>
      <c r="X43" s="154">
        <f t="shared" ref="X43:AG43" si="79">SUM(X32:X34)</f>
        <v>94857.412999999986</v>
      </c>
      <c r="Y43" s="154">
        <f t="shared" si="79"/>
        <v>91989.164000000033</v>
      </c>
      <c r="Z43" s="154">
        <f t="shared" si="79"/>
        <v>97881.056000000011</v>
      </c>
      <c r="AA43" s="154">
        <f t="shared" si="79"/>
        <v>97771.116999999969</v>
      </c>
      <c r="AB43" s="154">
        <f t="shared" si="79"/>
        <v>103996.73799999995</v>
      </c>
      <c r="AC43" s="154">
        <f t="shared" si="79"/>
        <v>107258.03199999998</v>
      </c>
      <c r="AD43" s="154">
        <f t="shared" si="79"/>
        <v>100592.079</v>
      </c>
      <c r="AE43" s="154">
        <f t="shared" si="79"/>
        <v>90380.885999999999</v>
      </c>
      <c r="AF43" s="154">
        <f t="shared" si="79"/>
        <v>108425.69100000005</v>
      </c>
      <c r="AG43" s="154">
        <f t="shared" si="79"/>
        <v>101593.97400000006</v>
      </c>
      <c r="AH43" s="154">
        <f t="shared" ref="AH43" si="80">SUM(AH32:AH34)</f>
        <v>100442.45000000004</v>
      </c>
      <c r="AI43" s="154">
        <f t="shared" ref="AI43" si="81">SUM(AI32:AI34)</f>
        <v>107456.50200000001</v>
      </c>
      <c r="AJ43" s="154" t="str">
        <f>IF(AJ34="","",SUM(AJ32:AJ34))</f>
        <v/>
      </c>
      <c r="AK43" s="52" t="str">
        <f t="shared" si="62"/>
        <v/>
      </c>
      <c r="AM43" s="198">
        <f t="shared" si="64"/>
        <v>2.2750732862824821</v>
      </c>
      <c r="AN43" s="157">
        <f t="shared" si="64"/>
        <v>1.9521934010893327</v>
      </c>
      <c r="AO43" s="157">
        <f t="shared" si="74"/>
        <v>2.0898434558003469</v>
      </c>
      <c r="AP43" s="157">
        <f t="shared" si="74"/>
        <v>2.0969356029341712</v>
      </c>
      <c r="AQ43" s="157">
        <f t="shared" si="74"/>
        <v>2.6529280715996597</v>
      </c>
      <c r="AR43" s="157">
        <f t="shared" si="74"/>
        <v>2.7455167118623924</v>
      </c>
      <c r="AS43" s="157">
        <f t="shared" si="74"/>
        <v>2.2858851698692302</v>
      </c>
      <c r="AT43" s="157">
        <f t="shared" si="74"/>
        <v>2.4378602857360319</v>
      </c>
      <c r="AU43" s="157">
        <f t="shared" si="74"/>
        <v>2.3580551496474618</v>
      </c>
      <c r="AV43" s="157">
        <f t="shared" si="74"/>
        <v>2.5741047142273121</v>
      </c>
      <c r="AW43" s="157">
        <f t="shared" si="74"/>
        <v>2.5928415954270969</v>
      </c>
      <c r="AX43" s="157">
        <f t="shared" si="74"/>
        <v>2.6918008133220934</v>
      </c>
      <c r="AY43" s="157">
        <f t="shared" si="74"/>
        <v>2.6585827176011585</v>
      </c>
      <c r="AZ43" s="157">
        <f t="shared" si="75"/>
        <v>2.6897650722654562</v>
      </c>
      <c r="BA43" s="157">
        <f t="shared" si="76"/>
        <v>2.3698038523202909</v>
      </c>
      <c r="BB43" s="303" t="str">
        <f t="shared" ref="BB43:BB45" si="82">IF(AJ43="","",(AJ43/Q43)*10)</f>
        <v/>
      </c>
      <c r="BC43" s="52" t="str">
        <f>IF(BB43="","",(BB43-BA43)/BA43)</f>
        <v/>
      </c>
      <c r="BF43" s="105"/>
    </row>
    <row r="44" spans="1:58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N44" si="83">SUM(E35:E37)</f>
        <v>380039.47999999986</v>
      </c>
      <c r="F44" s="154">
        <f t="shared" si="83"/>
        <v>326934.71000000002</v>
      </c>
      <c r="G44" s="154">
        <f t="shared" si="83"/>
        <v>312275.05999999988</v>
      </c>
      <c r="H44" s="154">
        <f t="shared" si="83"/>
        <v>397927.66000000009</v>
      </c>
      <c r="I44" s="154">
        <f t="shared" si="83"/>
        <v>401306.53999999992</v>
      </c>
      <c r="J44" s="154">
        <f t="shared" si="83"/>
        <v>370175.25</v>
      </c>
      <c r="K44" s="154">
        <f t="shared" si="83"/>
        <v>378308.29999999981</v>
      </c>
      <c r="L44" s="154">
        <f t="shared" si="83"/>
        <v>363918.54</v>
      </c>
      <c r="M44" s="154">
        <f t="shared" si="83"/>
        <v>337143.84999999986</v>
      </c>
      <c r="N44" s="154">
        <f t="shared" si="83"/>
        <v>356836.42999999993</v>
      </c>
      <c r="O44" s="154">
        <f t="shared" ref="O44:P44" si="84">SUM(O35:O37)</f>
        <v>341381.28999999969</v>
      </c>
      <c r="P44" s="154">
        <f t="shared" si="84"/>
        <v>357250.44999999949</v>
      </c>
      <c r="Q44" s="154"/>
      <c r="R44" s="52" t="str">
        <f t="shared" si="58"/>
        <v/>
      </c>
      <c r="T44" s="109" t="s">
        <v>87</v>
      </c>
      <c r="U44" s="19">
        <f>SUM(U35:U37)</f>
        <v>91499.962999999989</v>
      </c>
      <c r="V44" s="154">
        <f>SUM(V35:V37)</f>
        <v>94301.094000000012</v>
      </c>
      <c r="W44" s="154">
        <f>SUM(W35:W37)</f>
        <v>95143.493000000002</v>
      </c>
      <c r="X44" s="154">
        <f t="shared" ref="X44:AG44" si="85">SUM(X35:X37)</f>
        <v>95010.713999999993</v>
      </c>
      <c r="Y44" s="154">
        <f t="shared" si="85"/>
        <v>96933.330000000016</v>
      </c>
      <c r="Z44" s="154">
        <f t="shared" si="85"/>
        <v>97029.099999999919</v>
      </c>
      <c r="AA44" s="154">
        <f t="shared" si="85"/>
        <v>103464.25199999993</v>
      </c>
      <c r="AB44" s="154">
        <f t="shared" si="85"/>
        <v>101256.62400000007</v>
      </c>
      <c r="AC44" s="154">
        <f t="shared" si="85"/>
        <v>103099.24100000001</v>
      </c>
      <c r="AD44" s="154">
        <f t="shared" si="85"/>
        <v>114633.18400000001</v>
      </c>
      <c r="AE44" s="154">
        <f t="shared" si="85"/>
        <v>101186.17999999993</v>
      </c>
      <c r="AF44" s="154">
        <f t="shared" si="85"/>
        <v>99045.043999999994</v>
      </c>
      <c r="AG44" s="154">
        <f t="shared" si="85"/>
        <v>99499.376000000018</v>
      </c>
      <c r="AH44" s="154">
        <f t="shared" ref="AH44" si="86">SUM(AH35:AH37)</f>
        <v>95205.425999999949</v>
      </c>
      <c r="AI44" s="154">
        <f t="shared" ref="AI44" si="87">SUM(AI35:AI37)</f>
        <v>95473.035999999993</v>
      </c>
      <c r="AJ44" s="154"/>
      <c r="AK44" s="52" t="str">
        <f t="shared" si="62"/>
        <v/>
      </c>
      <c r="AM44" s="198">
        <f t="shared" si="64"/>
        <v>2.613554504687233</v>
      </c>
      <c r="AN44" s="157">
        <f t="shared" si="64"/>
        <v>2.3424497621770386</v>
      </c>
      <c r="AO44" s="157">
        <f t="shared" si="74"/>
        <v>2.1934914163029777</v>
      </c>
      <c r="AP44" s="157">
        <f t="shared" si="74"/>
        <v>2.5000222082189993</v>
      </c>
      <c r="AQ44" s="157">
        <f t="shared" si="74"/>
        <v>2.9649140037776966</v>
      </c>
      <c r="AR44" s="157">
        <f t="shared" si="74"/>
        <v>3.1071677642140223</v>
      </c>
      <c r="AS44" s="157">
        <f t="shared" si="74"/>
        <v>2.6000769084511473</v>
      </c>
      <c r="AT44" s="157">
        <f t="shared" si="74"/>
        <v>2.5231740305054604</v>
      </c>
      <c r="AU44" s="157">
        <f t="shared" si="74"/>
        <v>2.7851467919586739</v>
      </c>
      <c r="AV44" s="157">
        <f t="shared" si="74"/>
        <v>3.0301524973150222</v>
      </c>
      <c r="AW44" s="157">
        <f t="shared" si="74"/>
        <v>2.780462352921067</v>
      </c>
      <c r="AX44" s="157">
        <f t="shared" si="74"/>
        <v>2.9377680773355359</v>
      </c>
      <c r="AY44" s="157">
        <f t="shared" si="74"/>
        <v>2.7883749425472066</v>
      </c>
      <c r="AZ44" s="157">
        <f t="shared" si="75"/>
        <v>2.7888296397263024</v>
      </c>
      <c r="BA44" s="157">
        <f t="shared" si="76"/>
        <v>2.6724399087530926</v>
      </c>
      <c r="BB44" s="303" t="str">
        <f t="shared" si="82"/>
        <v/>
      </c>
      <c r="BC44" s="52" t="str">
        <f>IF(BB44="","",(BB44-BA44)/BA44)</f>
        <v/>
      </c>
      <c r="BF44" s="105"/>
    </row>
    <row r="45" spans="1:58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N45" si="88">IF(E40="","",SUM(E38:E40))</f>
        <v>407657.96999999974</v>
      </c>
      <c r="F45" s="155">
        <f t="shared" si="88"/>
        <v>389896.20999999979</v>
      </c>
      <c r="G45" s="155">
        <f t="shared" si="88"/>
        <v>414494.53</v>
      </c>
      <c r="H45" s="155">
        <f t="shared" si="88"/>
        <v>445352.96000000014</v>
      </c>
      <c r="I45" s="155">
        <f t="shared" si="88"/>
        <v>520911.64999999973</v>
      </c>
      <c r="J45" s="155">
        <f t="shared" si="88"/>
        <v>447178.6</v>
      </c>
      <c r="K45" s="155">
        <f t="shared" si="88"/>
        <v>436294.14999999967</v>
      </c>
      <c r="L45" s="155">
        <f t="shared" si="88"/>
        <v>375280.25999999972</v>
      </c>
      <c r="M45" s="155">
        <f t="shared" si="88"/>
        <v>397265.69</v>
      </c>
      <c r="N45" s="155">
        <f t="shared" si="88"/>
        <v>385842.90000000014</v>
      </c>
      <c r="O45" s="155">
        <f t="shared" ref="O45:P45" si="89">IF(O40="","",SUM(O38:O40))</f>
        <v>363345.98999999987</v>
      </c>
      <c r="P45" s="155">
        <f t="shared" si="89"/>
        <v>363334.87999999977</v>
      </c>
      <c r="Q45" s="155"/>
      <c r="R45" s="55" t="str">
        <f t="shared" si="58"/>
        <v/>
      </c>
      <c r="T45" s="110" t="s">
        <v>88</v>
      </c>
      <c r="U45" s="21">
        <f>SUM(U38:U40)</f>
        <v>125441.85800000001</v>
      </c>
      <c r="V45" s="155">
        <f>SUM(V38:V40)</f>
        <v>126865.47399999999</v>
      </c>
      <c r="W45" s="155">
        <f>IF(W40="","",SUM(W38:W40))</f>
        <v>137614.27400000003</v>
      </c>
      <c r="X45" s="155">
        <f t="shared" ref="X45:AG45" si="90">IF(X40="","",SUM(X38:X40))</f>
        <v>133283.21699999986</v>
      </c>
      <c r="Y45" s="155">
        <f t="shared" si="90"/>
        <v>129217.92900000005</v>
      </c>
      <c r="Z45" s="155">
        <f t="shared" si="90"/>
        <v>138507.0309999999</v>
      </c>
      <c r="AA45" s="155">
        <f t="shared" si="90"/>
        <v>139017.64100000003</v>
      </c>
      <c r="AB45" s="155">
        <f t="shared" si="90"/>
        <v>147745.076</v>
      </c>
      <c r="AC45" s="155">
        <f t="shared" si="90"/>
        <v>144201.65400000001</v>
      </c>
      <c r="AD45" s="155">
        <f t="shared" si="90"/>
        <v>140364.57099999997</v>
      </c>
      <c r="AE45" s="155">
        <f t="shared" si="90"/>
        <v>116333.356</v>
      </c>
      <c r="AF45" s="155">
        <f t="shared" si="90"/>
        <v>120666.09900000007</v>
      </c>
      <c r="AG45" s="155">
        <f t="shared" si="90"/>
        <v>120177.06300000002</v>
      </c>
      <c r="AH45" s="155">
        <f t="shared" ref="AH45" si="91">IF(AH40="","",SUM(AH38:AH40))</f>
        <v>115007.01299999995</v>
      </c>
      <c r="AI45" s="155">
        <f t="shared" ref="AI45" si="92">IF(AI40="","",SUM(AI38:AI40))</f>
        <v>114842.47300000003</v>
      </c>
      <c r="AJ45" s="155"/>
      <c r="AK45" s="55" t="str">
        <f t="shared" si="62"/>
        <v/>
      </c>
      <c r="AM45" s="200">
        <f t="shared" si="64"/>
        <v>2.9376034082439215</v>
      </c>
      <c r="AN45" s="158">
        <f t="shared" si="64"/>
        <v>2.642822586054681</v>
      </c>
      <c r="AO45" s="158">
        <f t="shared" ref="AO45:AY45" si="93">IF(W40="","",(W45/D45)*10)</f>
        <v>2.3651800960558829</v>
      </c>
      <c r="AP45" s="158">
        <f t="shared" si="93"/>
        <v>3.2694863539648189</v>
      </c>
      <c r="AQ45" s="158">
        <f t="shared" si="93"/>
        <v>3.3141622228130947</v>
      </c>
      <c r="AR45" s="158">
        <f t="shared" si="93"/>
        <v>3.3415888745262787</v>
      </c>
      <c r="AS45" s="158">
        <f t="shared" si="93"/>
        <v>3.1215160442629593</v>
      </c>
      <c r="AT45" s="158">
        <f t="shared" si="93"/>
        <v>2.8362789736032989</v>
      </c>
      <c r="AU45" s="158">
        <f t="shared" si="93"/>
        <v>3.2246993483140747</v>
      </c>
      <c r="AV45" s="158">
        <f t="shared" si="93"/>
        <v>3.2172003910664415</v>
      </c>
      <c r="AW45" s="158">
        <f t="shared" si="93"/>
        <v>3.0999060808580792</v>
      </c>
      <c r="AX45" s="158">
        <f t="shared" si="93"/>
        <v>3.0374155643795984</v>
      </c>
      <c r="AY45" s="158">
        <f t="shared" si="93"/>
        <v>3.1146630662375796</v>
      </c>
      <c r="AZ45" s="158">
        <f t="shared" ref="AZ45" si="94">IF(AH40="","",(AH45/O45)*10)</f>
        <v>3.1652203730114099</v>
      </c>
      <c r="BA45" s="158">
        <f t="shared" ref="BA45" si="95">IF(AI40="","",(AI45/P45)*10)</f>
        <v>3.1607885540744145</v>
      </c>
      <c r="BB45" s="304" t="str">
        <f t="shared" si="82"/>
        <v/>
      </c>
      <c r="BC45" s="55" t="str">
        <f>IF(BB45="","",(BB45-BA45)/BA45)</f>
        <v/>
      </c>
      <c r="BF45" s="105"/>
    </row>
    <row r="46" spans="1:58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F46" s="105"/>
    </row>
    <row r="47" spans="1:58" ht="15.75" thickBot="1" x14ac:dyDescent="0.3">
      <c r="R47" s="107" t="s">
        <v>1</v>
      </c>
      <c r="AK47" s="289">
        <v>1000</v>
      </c>
      <c r="BC47" s="289" t="s">
        <v>47</v>
      </c>
      <c r="BF47" s="105"/>
    </row>
    <row r="48" spans="1:58" ht="20.100000000000001" customHeight="1" x14ac:dyDescent="0.25">
      <c r="A48" s="348" t="s">
        <v>15</v>
      </c>
      <c r="B48" s="350" t="s">
        <v>72</v>
      </c>
      <c r="C48" s="344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4"/>
      <c r="O48" s="344"/>
      <c r="P48" s="344"/>
      <c r="Q48" s="345"/>
      <c r="R48" s="346" t="s">
        <v>150</v>
      </c>
      <c r="T48" s="351" t="s">
        <v>3</v>
      </c>
      <c r="U48" s="343" t="s">
        <v>72</v>
      </c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5"/>
      <c r="AK48" s="346" t="s">
        <v>150</v>
      </c>
      <c r="AM48" s="343" t="s">
        <v>72</v>
      </c>
      <c r="AN48" s="344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  <c r="AY48" s="344"/>
      <c r="AZ48" s="344"/>
      <c r="BA48" s="344"/>
      <c r="BB48" s="345"/>
      <c r="BC48" s="346" t="str">
        <f>AK48</f>
        <v>D       2025/2024</v>
      </c>
      <c r="BF48" s="105"/>
    </row>
    <row r="49" spans="1:58" ht="20.100000000000001" customHeight="1" thickBot="1" x14ac:dyDescent="0.3">
      <c r="A49" s="349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265">
        <v>2024</v>
      </c>
      <c r="Q49" s="133">
        <v>2025</v>
      </c>
      <c r="R49" s="347"/>
      <c r="T49" s="352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347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2017</v>
      </c>
      <c r="AT49" s="135">
        <v>2017</v>
      </c>
      <c r="AU49" s="135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35">
        <v>2023</v>
      </c>
      <c r="BA49" s="135">
        <v>2024</v>
      </c>
      <c r="BB49" s="133">
        <v>2025</v>
      </c>
      <c r="BC49" s="347"/>
      <c r="BF49" s="105"/>
    </row>
    <row r="50" spans="1:58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0"/>
      <c r="Q50" s="290"/>
      <c r="R50" s="292"/>
      <c r="T50" s="291"/>
      <c r="U50" s="293">
        <v>2010</v>
      </c>
      <c r="V50" s="293">
        <v>2011</v>
      </c>
      <c r="W50" s="293">
        <v>2012</v>
      </c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4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3"/>
      <c r="BA50" s="293"/>
      <c r="BB50" s="293"/>
      <c r="BC50" s="292"/>
      <c r="BF50" s="105"/>
    </row>
    <row r="51" spans="1:58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204">
        <v>136111.58999999997</v>
      </c>
      <c r="P51" s="204">
        <v>119253.16999999997</v>
      </c>
      <c r="Q51" s="112">
        <v>135760.98000000004</v>
      </c>
      <c r="R51" s="61">
        <f>IF(Q51="","",(Q51-P51)/P51)</f>
        <v>0.13842659276898112</v>
      </c>
      <c r="T51" s="109" t="s">
        <v>73</v>
      </c>
      <c r="U51" s="115">
        <v>14178.058999999999</v>
      </c>
      <c r="V51" s="153">
        <v>16344.844999999999</v>
      </c>
      <c r="W51" s="153">
        <v>18481.169000000002</v>
      </c>
      <c r="X51" s="153">
        <v>20000.632999999987</v>
      </c>
      <c r="Y51" s="153">
        <v>18045.733999999989</v>
      </c>
      <c r="Z51" s="153">
        <v>19063.57499999999</v>
      </c>
      <c r="AA51" s="153">
        <v>17884.870999999992</v>
      </c>
      <c r="AB51" s="153">
        <v>22256.164000000001</v>
      </c>
      <c r="AC51" s="153">
        <v>22751.996999999999</v>
      </c>
      <c r="AD51" s="153">
        <v>25859.545000000013</v>
      </c>
      <c r="AE51" s="153">
        <v>35304.031000000017</v>
      </c>
      <c r="AF51" s="153">
        <v>29875.058000000012</v>
      </c>
      <c r="AG51" s="153">
        <v>35625.286000000015</v>
      </c>
      <c r="AH51" s="153">
        <v>34919.174000000006</v>
      </c>
      <c r="AI51" s="153">
        <v>35230.383999999976</v>
      </c>
      <c r="AJ51" s="112">
        <v>37640.355999999956</v>
      </c>
      <c r="AK51" s="61">
        <f>(AJ51-AI51)/AI51</f>
        <v>6.8406066763279719E-2</v>
      </c>
      <c r="AM51" s="197">
        <f t="shared" ref="AM51:AM60" si="96">(U51/B51)*10</f>
        <v>1.8403950095881081</v>
      </c>
      <c r="AN51" s="156">
        <f t="shared" ref="AN51:AN60" si="97">(V51/C51)*10</f>
        <v>2.1615227579625658</v>
      </c>
      <c r="AO51" s="156">
        <f t="shared" ref="AO51:AO60" si="98">(W51/D51)*10</f>
        <v>1.6233752122420044</v>
      </c>
      <c r="AP51" s="156">
        <f t="shared" ref="AP51:AP60" si="99">(X51/E51)*10</f>
        <v>2.1365698136809841</v>
      </c>
      <c r="AQ51" s="156">
        <f t="shared" ref="AQ51:AQ60" si="100">(Y51/F51)*10</f>
        <v>1.9118665881821473</v>
      </c>
      <c r="AR51" s="156">
        <f t="shared" ref="AR51:AR60" si="101">(Z51/G51)*10</f>
        <v>2.084887683249244</v>
      </c>
      <c r="AS51" s="156">
        <f t="shared" ref="AS51:AS60" si="102">(AA51/H51)*10</f>
        <v>2.5496644283820684</v>
      </c>
      <c r="AT51" s="156">
        <f t="shared" ref="AT51:AT60" si="103">(AB51/I51)*10</f>
        <v>2.3022728777371348</v>
      </c>
      <c r="AU51" s="156">
        <f t="shared" ref="AU51:AU60" si="104">(AC51/J51)*10</f>
        <v>2.6245023255663726</v>
      </c>
      <c r="AV51" s="156">
        <f t="shared" ref="AV51:AV60" si="105">(AD51/K51)*10</f>
        <v>2.5168305052232003</v>
      </c>
      <c r="AW51" s="156">
        <f t="shared" ref="AW51:AW60" si="106">(AE51/L51)*10</f>
        <v>2.5770024051709339</v>
      </c>
      <c r="AX51" s="156">
        <f t="shared" ref="AX51:AX60" si="107">(AF51/M51)*10</f>
        <v>2.4558880613738214</v>
      </c>
      <c r="AY51" s="156">
        <f t="shared" ref="AY51:AY60" si="108">(AG51/N51)*10</f>
        <v>2.7736362714125979</v>
      </c>
      <c r="AZ51" s="156">
        <f t="shared" ref="AZ51:AZ60" si="109">(AH51/O51)*10</f>
        <v>2.5654813083882138</v>
      </c>
      <c r="BA51" s="156">
        <f t="shared" ref="BA51:BA60" si="110">(AI51/P51)*10</f>
        <v>2.9542513628778155</v>
      </c>
      <c r="BB51" s="156">
        <f>(AJ51/Q51)*10</f>
        <v>2.7725459848625094</v>
      </c>
      <c r="BC51" s="61">
        <f t="shared" ref="BC51:BC67" si="111">IF(BB51="","",(BB51-BA51)/BA51)</f>
        <v>-6.1506404058421789E-2</v>
      </c>
      <c r="BF51" s="105"/>
    </row>
    <row r="52" spans="1:58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202">
        <v>126774.69999999985</v>
      </c>
      <c r="P52" s="202">
        <v>144589.47999999986</v>
      </c>
      <c r="Q52" s="119">
        <v>155733.96000000002</v>
      </c>
      <c r="R52" s="52">
        <f t="shared" ref="R52:R67" si="112">IF(Q52="","",(Q52-P52)/P52)</f>
        <v>7.707670018593446E-2</v>
      </c>
      <c r="T52" s="109" t="s">
        <v>74</v>
      </c>
      <c r="U52" s="117">
        <v>14439.179</v>
      </c>
      <c r="V52" s="154">
        <v>17444.693999999992</v>
      </c>
      <c r="W52" s="154">
        <v>20090.994000000017</v>
      </c>
      <c r="X52" s="154">
        <v>22514.599000000009</v>
      </c>
      <c r="Y52" s="154">
        <v>22065.344000000008</v>
      </c>
      <c r="Z52" s="154">
        <v>19101.218999999997</v>
      </c>
      <c r="AA52" s="154">
        <v>19254.929999999989</v>
      </c>
      <c r="AB52" s="154">
        <v>22517.317999999988</v>
      </c>
      <c r="AC52" s="154">
        <v>25713.953000000001</v>
      </c>
      <c r="AD52" s="154">
        <v>28323.108</v>
      </c>
      <c r="AE52" s="154">
        <v>28077.08600000001</v>
      </c>
      <c r="AF52" s="154">
        <v>31587.514000000025</v>
      </c>
      <c r="AG52" s="154">
        <v>37504.744000000028</v>
      </c>
      <c r="AH52" s="154">
        <v>37660.41700000003</v>
      </c>
      <c r="AI52" s="154">
        <v>39678.908000000025</v>
      </c>
      <c r="AJ52" s="119">
        <v>42807.268000000018</v>
      </c>
      <c r="AK52" s="52">
        <f>IF(AJ52="","",(AJ52-AI52)/AI52)</f>
        <v>7.884188748339524E-2</v>
      </c>
      <c r="AM52" s="198">
        <f t="shared" si="96"/>
        <v>1.9828769390109828</v>
      </c>
      <c r="AN52" s="157">
        <f t="shared" si="97"/>
        <v>1.9988227993313985</v>
      </c>
      <c r="AO52" s="157">
        <f t="shared" si="98"/>
        <v>1.9749874173279136</v>
      </c>
      <c r="AP52" s="157">
        <f t="shared" si="99"/>
        <v>2.0345965286625685</v>
      </c>
      <c r="AQ52" s="157">
        <f t="shared" si="100"/>
        <v>2.0060953800975545</v>
      </c>
      <c r="AR52" s="157">
        <f t="shared" si="101"/>
        <v>2.0568406639230217</v>
      </c>
      <c r="AS52" s="157">
        <f t="shared" si="102"/>
        <v>2.6533769046368283</v>
      </c>
      <c r="AT52" s="157">
        <f t="shared" si="103"/>
        <v>2.647838667682183</v>
      </c>
      <c r="AU52" s="157">
        <f t="shared" si="104"/>
        <v>2.631341738074287</v>
      </c>
      <c r="AV52" s="157">
        <f t="shared" si="105"/>
        <v>2.536018842558001</v>
      </c>
      <c r="AW52" s="157">
        <f t="shared" si="106"/>
        <v>2.4832292547690611</v>
      </c>
      <c r="AX52" s="157">
        <f t="shared" si="107"/>
        <v>2.5417049850064632</v>
      </c>
      <c r="AY52" s="157">
        <f t="shared" si="108"/>
        <v>2.7055411202134874</v>
      </c>
      <c r="AZ52" s="157">
        <f t="shared" si="109"/>
        <v>2.9706571579345149</v>
      </c>
      <c r="BA52" s="157">
        <f t="shared" si="110"/>
        <v>2.7442458469316069</v>
      </c>
      <c r="BB52" s="157">
        <f>IF(AJ52="","",(AJ52/Q52)*10)</f>
        <v>2.7487433055706036</v>
      </c>
      <c r="BC52" s="52">
        <f t="shared" si="111"/>
        <v>1.6388687055955455E-3</v>
      </c>
      <c r="BF52" s="105"/>
    </row>
    <row r="53" spans="1:58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144711.77000000008</v>
      </c>
      <c r="O53" s="202">
        <v>149915.40000000011</v>
      </c>
      <c r="P53" s="202">
        <v>147712.29000000021</v>
      </c>
      <c r="Q53" s="119">
        <v>145759.83999999979</v>
      </c>
      <c r="R53" s="52">
        <f t="shared" si="112"/>
        <v>-1.3217925197696254E-2</v>
      </c>
      <c r="T53" s="109" t="s">
        <v>75</v>
      </c>
      <c r="U53" s="117">
        <v>16992.152000000002</v>
      </c>
      <c r="V53" s="154">
        <v>19273.382000000009</v>
      </c>
      <c r="W53" s="154">
        <v>22749.488000000016</v>
      </c>
      <c r="X53" s="154">
        <v>20836.083999999995</v>
      </c>
      <c r="Y53" s="154">
        <v>21337.534000000003</v>
      </c>
      <c r="Z53" s="154">
        <v>27425.90399999998</v>
      </c>
      <c r="AA53" s="154">
        <v>21464.642000000003</v>
      </c>
      <c r="AB53" s="154">
        <v>29322.409999999974</v>
      </c>
      <c r="AC53" s="154">
        <v>27877.649000000001</v>
      </c>
      <c r="AD53" s="154">
        <v>26138.823000000029</v>
      </c>
      <c r="AE53" s="154">
        <v>35987.321000000011</v>
      </c>
      <c r="AF53" s="154">
        <v>45543.809999999983</v>
      </c>
      <c r="AG53" s="154">
        <v>41236.967000000041</v>
      </c>
      <c r="AH53" s="154">
        <v>43705.949999999953</v>
      </c>
      <c r="AI53" s="154">
        <v>41624.986000000041</v>
      </c>
      <c r="AJ53" s="119">
        <v>39856.866999999962</v>
      </c>
      <c r="AK53" s="52">
        <f t="shared" ref="AK53:AK67" si="113">IF(AJ53="","",(AJ53-AI53)/AI53)</f>
        <v>-4.247734762001066E-2</v>
      </c>
      <c r="AM53" s="198">
        <f t="shared" si="96"/>
        <v>2.0077226683000542</v>
      </c>
      <c r="AN53" s="157">
        <f t="shared" si="97"/>
        <v>1.8315235126543004</v>
      </c>
      <c r="AO53" s="157">
        <f t="shared" si="98"/>
        <v>1.8119557041330736</v>
      </c>
      <c r="AP53" s="157">
        <f t="shared" si="99"/>
        <v>2.0167206334389824</v>
      </c>
      <c r="AQ53" s="157">
        <f t="shared" si="100"/>
        <v>1.9826132412987234</v>
      </c>
      <c r="AR53" s="157">
        <f t="shared" si="101"/>
        <v>2.113228319300315</v>
      </c>
      <c r="AS53" s="157">
        <f t="shared" si="102"/>
        <v>2.602660007755369</v>
      </c>
      <c r="AT53" s="157">
        <f t="shared" si="103"/>
        <v>2.6739934021991134</v>
      </c>
      <c r="AU53" s="157">
        <f t="shared" si="104"/>
        <v>2.617554001228326</v>
      </c>
      <c r="AV53" s="157">
        <f t="shared" si="105"/>
        <v>2.609925131515602</v>
      </c>
      <c r="AW53" s="157">
        <f t="shared" si="106"/>
        <v>2.6161012043466729</v>
      </c>
      <c r="AX53" s="157">
        <f t="shared" si="107"/>
        <v>2.8377757985763976</v>
      </c>
      <c r="AY53" s="157">
        <f t="shared" si="108"/>
        <v>2.8495931602522742</v>
      </c>
      <c r="AZ53" s="157">
        <f t="shared" si="109"/>
        <v>2.915374271088889</v>
      </c>
      <c r="BA53" s="157">
        <f t="shared" si="110"/>
        <v>2.8179771635792781</v>
      </c>
      <c r="BB53" s="157">
        <f t="shared" ref="BB53:BB63" si="114">IF(AJ53="","",(AJ53/Q53)*10)</f>
        <v>2.7344203314163913</v>
      </c>
      <c r="BC53" s="52">
        <f t="shared" si="111"/>
        <v>-2.9651351772047845E-2</v>
      </c>
      <c r="BF53" s="105"/>
    </row>
    <row r="54" spans="1:58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202">
        <v>125652.07000000005</v>
      </c>
      <c r="P54" s="202">
        <v>176633.76999999993</v>
      </c>
      <c r="Q54" s="119"/>
      <c r="R54" s="52" t="str">
        <f t="shared" si="112"/>
        <v/>
      </c>
      <c r="T54" s="109" t="s">
        <v>76</v>
      </c>
      <c r="U54" s="117">
        <v>16453.240000000009</v>
      </c>
      <c r="V54" s="154">
        <v>17348.706999999995</v>
      </c>
      <c r="W54" s="154">
        <v>21481.076000000001</v>
      </c>
      <c r="X54" s="154">
        <v>23047.187999999995</v>
      </c>
      <c r="Y54" s="154">
        <v>22346.683000000005</v>
      </c>
      <c r="Z54" s="154">
        <v>26898.605999999982</v>
      </c>
      <c r="AA54" s="154">
        <v>21576.277000000009</v>
      </c>
      <c r="AB54" s="154">
        <v>21389.478000000017</v>
      </c>
      <c r="AC54" s="154">
        <v>27604.588</v>
      </c>
      <c r="AD54" s="154">
        <v>27317.737999999994</v>
      </c>
      <c r="AE54" s="154">
        <v>32348.051999999996</v>
      </c>
      <c r="AF54" s="154">
        <v>41453.064999999973</v>
      </c>
      <c r="AG54" s="154">
        <v>37368.31299999998</v>
      </c>
      <c r="AH54" s="154">
        <v>37613.93</v>
      </c>
      <c r="AI54" s="154">
        <v>47865.241999999991</v>
      </c>
      <c r="AJ54" s="119"/>
      <c r="AK54" s="52" t="str">
        <f t="shared" si="113"/>
        <v/>
      </c>
      <c r="AM54" s="198">
        <f t="shared" si="96"/>
        <v>1.9069227134443323</v>
      </c>
      <c r="AN54" s="157">
        <f t="shared" si="97"/>
        <v>1.915464103514757</v>
      </c>
      <c r="AO54" s="157">
        <f t="shared" si="98"/>
        <v>1.8761332001822941</v>
      </c>
      <c r="AP54" s="157">
        <f t="shared" si="99"/>
        <v>1.8126793237794652</v>
      </c>
      <c r="AQ54" s="157">
        <f t="shared" si="100"/>
        <v>2.2034024597762674</v>
      </c>
      <c r="AR54" s="157">
        <f t="shared" si="101"/>
        <v>1.9447659298682476</v>
      </c>
      <c r="AS54" s="157">
        <f t="shared" si="102"/>
        <v>2.43607496637682</v>
      </c>
      <c r="AT54" s="157">
        <f t="shared" si="103"/>
        <v>2.3737374992869791</v>
      </c>
      <c r="AU54" s="157">
        <f t="shared" si="104"/>
        <v>2.3781815706915439</v>
      </c>
      <c r="AV54" s="157">
        <f t="shared" si="105"/>
        <v>2.4789600355286541</v>
      </c>
      <c r="AW54" s="157">
        <f t="shared" si="106"/>
        <v>2.7486232264577093</v>
      </c>
      <c r="AX54" s="157">
        <f t="shared" si="107"/>
        <v>2.7144993314116017</v>
      </c>
      <c r="AY54" s="157">
        <f t="shared" si="108"/>
        <v>2.8724249818937571</v>
      </c>
      <c r="AZ54" s="157">
        <f t="shared" si="109"/>
        <v>2.9934986347618455</v>
      </c>
      <c r="BA54" s="157">
        <f t="shared" si="110"/>
        <v>2.7098579167505745</v>
      </c>
      <c r="BB54" s="157" t="str">
        <f t="shared" si="114"/>
        <v/>
      </c>
      <c r="BC54" s="52" t="str">
        <f t="shared" si="111"/>
        <v/>
      </c>
      <c r="BF54" s="105"/>
    </row>
    <row r="55" spans="1:58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202">
        <v>152996.03000000003</v>
      </c>
      <c r="P55" s="202">
        <v>159111.95000000001</v>
      </c>
      <c r="Q55" s="119"/>
      <c r="R55" s="52" t="str">
        <f t="shared" si="112"/>
        <v/>
      </c>
      <c r="T55" s="109" t="s">
        <v>77</v>
      </c>
      <c r="U55" s="117">
        <v>18200.404999999999</v>
      </c>
      <c r="V55" s="154">
        <v>20446.271000000008</v>
      </c>
      <c r="W55" s="154">
        <v>22726.202999999998</v>
      </c>
      <c r="X55" s="154">
        <v>24859.089999999986</v>
      </c>
      <c r="Y55" s="154">
        <v>23995.31</v>
      </c>
      <c r="Z55" s="154">
        <v>23727.782000000003</v>
      </c>
      <c r="AA55" s="154">
        <v>22966.652000000002</v>
      </c>
      <c r="AB55" s="154">
        <v>30743.068000000036</v>
      </c>
      <c r="AC55" s="154">
        <v>29718.337</v>
      </c>
      <c r="AD55" s="154">
        <v>31960.788000000026</v>
      </c>
      <c r="AE55" s="154">
        <v>29316.248000000011</v>
      </c>
      <c r="AF55" s="154">
        <v>42035.093000000081</v>
      </c>
      <c r="AG55" s="154">
        <v>42292.586000000018</v>
      </c>
      <c r="AH55" s="154">
        <v>46244.032999999938</v>
      </c>
      <c r="AI55" s="154">
        <v>44660.271000000066</v>
      </c>
      <c r="AJ55" s="119"/>
      <c r="AK55" s="52" t="str">
        <f t="shared" si="113"/>
        <v/>
      </c>
      <c r="AM55" s="198">
        <f t="shared" si="96"/>
        <v>1.7520340711061637</v>
      </c>
      <c r="AN55" s="157">
        <f t="shared" si="97"/>
        <v>1.7517428736684229</v>
      </c>
      <c r="AO55" s="157">
        <f t="shared" si="98"/>
        <v>1.726322321385233</v>
      </c>
      <c r="AP55" s="157">
        <f t="shared" si="99"/>
        <v>2.0015272066699175</v>
      </c>
      <c r="AQ55" s="157">
        <f t="shared" si="100"/>
        <v>2.0864842867894087</v>
      </c>
      <c r="AR55" s="157">
        <f t="shared" si="101"/>
        <v>2.3291488172697856</v>
      </c>
      <c r="AS55" s="157">
        <f t="shared" si="102"/>
        <v>2.331685483786639</v>
      </c>
      <c r="AT55" s="157">
        <f t="shared" si="103"/>
        <v>2.4456093561553693</v>
      </c>
      <c r="AU55" s="157">
        <f t="shared" si="104"/>
        <v>2.5166896261109475</v>
      </c>
      <c r="AV55" s="157">
        <f t="shared" si="105"/>
        <v>2.3149959655163963</v>
      </c>
      <c r="AW55" s="157">
        <f t="shared" si="106"/>
        <v>2.5229270215366979</v>
      </c>
      <c r="AX55" s="157">
        <f t="shared" si="107"/>
        <v>2.6525523763560646</v>
      </c>
      <c r="AY55" s="157">
        <f t="shared" si="108"/>
        <v>2.8703441202536228</v>
      </c>
      <c r="AZ55" s="157">
        <f t="shared" si="109"/>
        <v>3.0225642456212709</v>
      </c>
      <c r="BA55" s="157">
        <f t="shared" si="110"/>
        <v>2.8068458088785952</v>
      </c>
      <c r="BB55" s="157" t="str">
        <f t="shared" si="114"/>
        <v/>
      </c>
      <c r="BC55" s="52" t="str">
        <f t="shared" si="111"/>
        <v/>
      </c>
      <c r="BF55" s="105"/>
    </row>
    <row r="56" spans="1:58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202">
        <v>180205.36000000007</v>
      </c>
      <c r="P56" s="202">
        <v>143082.30999999997</v>
      </c>
      <c r="Q56" s="119"/>
      <c r="R56" s="52" t="str">
        <f t="shared" si="112"/>
        <v/>
      </c>
      <c r="T56" s="109" t="s">
        <v>78</v>
      </c>
      <c r="U56" s="117">
        <v>17415.862000000005</v>
      </c>
      <c r="V56" s="154">
        <v>20004.232999999982</v>
      </c>
      <c r="W56" s="154">
        <v>23077.424999999992</v>
      </c>
      <c r="X56" s="154">
        <v>20396.612000000005</v>
      </c>
      <c r="Y56" s="154">
        <v>22655.134000000016</v>
      </c>
      <c r="Z56" s="154">
        <v>25022.574999999983</v>
      </c>
      <c r="AA56" s="154">
        <v>20750.199000000015</v>
      </c>
      <c r="AB56" s="154">
        <v>28108.851999999995</v>
      </c>
      <c r="AC56" s="154">
        <v>27267.624</v>
      </c>
      <c r="AD56" s="154">
        <v>25611.110000000004</v>
      </c>
      <c r="AE56" s="154">
        <v>32107.317999999985</v>
      </c>
      <c r="AF56" s="154">
        <v>37813.970000000023</v>
      </c>
      <c r="AG56" s="154">
        <v>38238.688000000016</v>
      </c>
      <c r="AH56" s="154">
        <v>52513.994000000006</v>
      </c>
      <c r="AI56" s="154">
        <v>40020.670000000064</v>
      </c>
      <c r="AJ56" s="119"/>
      <c r="AK56" s="52" t="str">
        <f t="shared" si="113"/>
        <v/>
      </c>
      <c r="AM56" s="198">
        <f t="shared" si="96"/>
        <v>2.1642824699311363</v>
      </c>
      <c r="AN56" s="157">
        <f t="shared" si="97"/>
        <v>1.6258312843389231</v>
      </c>
      <c r="AO56" s="157">
        <f t="shared" si="98"/>
        <v>1.8444156881700937</v>
      </c>
      <c r="AP56" s="157">
        <f t="shared" si="99"/>
        <v>2.2679253964330508</v>
      </c>
      <c r="AQ56" s="157">
        <f t="shared" si="100"/>
        <v>1.9775145141985686</v>
      </c>
      <c r="AR56" s="157">
        <f t="shared" si="101"/>
        <v>2.2301042720461464</v>
      </c>
      <c r="AS56" s="157">
        <f t="shared" si="102"/>
        <v>2.4649217088977964</v>
      </c>
      <c r="AT56" s="157">
        <f t="shared" si="103"/>
        <v>2.2994092133916011</v>
      </c>
      <c r="AU56" s="157">
        <f t="shared" si="104"/>
        <v>2.5374049995421668</v>
      </c>
      <c r="AV56" s="157">
        <f t="shared" si="105"/>
        <v>2.5635245583717103</v>
      </c>
      <c r="AW56" s="157">
        <f t="shared" si="106"/>
        <v>2.3079094660369694</v>
      </c>
      <c r="AX56" s="157">
        <f t="shared" si="107"/>
        <v>2.6287498593130412</v>
      </c>
      <c r="AY56" s="157">
        <f t="shared" si="108"/>
        <v>2.8590970820133683</v>
      </c>
      <c r="AZ56" s="157">
        <f t="shared" si="109"/>
        <v>2.9141194246386446</v>
      </c>
      <c r="BA56" s="157">
        <f t="shared" si="110"/>
        <v>2.7970382921550589</v>
      </c>
      <c r="BB56" s="157" t="str">
        <f t="shared" si="114"/>
        <v/>
      </c>
      <c r="BC56" s="52" t="str">
        <f t="shared" si="111"/>
        <v/>
      </c>
      <c r="BF56" s="105"/>
    </row>
    <row r="57" spans="1:58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202">
        <v>174761.32000000004</v>
      </c>
      <c r="P57" s="202">
        <v>205744.03000000014</v>
      </c>
      <c r="Q57" s="119"/>
      <c r="R57" s="52" t="str">
        <f t="shared" si="112"/>
        <v/>
      </c>
      <c r="T57" s="109" t="s">
        <v>79</v>
      </c>
      <c r="U57" s="117">
        <v>21585.097000000031</v>
      </c>
      <c r="V57" s="154">
        <v>27388.943999999978</v>
      </c>
      <c r="W57" s="154">
        <v>30041.980000000014</v>
      </c>
      <c r="X57" s="154">
        <v>31158.237999999987</v>
      </c>
      <c r="Y57" s="154">
        <v>32854.051000000014</v>
      </c>
      <c r="Z57" s="154">
        <v>32382.404999999973</v>
      </c>
      <c r="AA57" s="154">
        <v>26168.737000000016</v>
      </c>
      <c r="AB57" s="154">
        <v>29583.368000000006</v>
      </c>
      <c r="AC57" s="154">
        <v>33476.61</v>
      </c>
      <c r="AD57" s="154">
        <v>36683.536999999989</v>
      </c>
      <c r="AE57" s="154">
        <v>47305.887999999992</v>
      </c>
      <c r="AF57" s="154">
        <v>47700.946000000025</v>
      </c>
      <c r="AG57" s="154">
        <v>48307.429000000018</v>
      </c>
      <c r="AH57" s="154">
        <v>53523.881999999991</v>
      </c>
      <c r="AI57" s="154">
        <v>57181.989000000023</v>
      </c>
      <c r="AJ57" s="119"/>
      <c r="AK57" s="52" t="str">
        <f t="shared" si="113"/>
        <v/>
      </c>
      <c r="AM57" s="198">
        <f t="shared" si="96"/>
        <v>1.78028436914874</v>
      </c>
      <c r="AN57" s="157">
        <f t="shared" si="97"/>
        <v>1.8490670998920886</v>
      </c>
      <c r="AO57" s="157">
        <f t="shared" si="98"/>
        <v>2.0713675613226452</v>
      </c>
      <c r="AP57" s="157">
        <f t="shared" si="99"/>
        <v>2.6398668876056313</v>
      </c>
      <c r="AQ57" s="157">
        <f t="shared" si="100"/>
        <v>2.1564433770399614</v>
      </c>
      <c r="AR57" s="157">
        <f t="shared" si="101"/>
        <v>2.2613040218962874</v>
      </c>
      <c r="AS57" s="157">
        <f t="shared" si="102"/>
        <v>2.3003462816760107</v>
      </c>
      <c r="AT57" s="157">
        <f t="shared" si="103"/>
        <v>2.695125703096739</v>
      </c>
      <c r="AU57" s="157">
        <f t="shared" si="104"/>
        <v>2.7967861439132284</v>
      </c>
      <c r="AV57" s="157">
        <f t="shared" si="105"/>
        <v>2.7346902490333531</v>
      </c>
      <c r="AW57" s="157">
        <f t="shared" si="106"/>
        <v>2.5669833050728972</v>
      </c>
      <c r="AX57" s="157">
        <f t="shared" si="107"/>
        <v>2.8743178526367079</v>
      </c>
      <c r="AY57" s="157">
        <f t="shared" si="108"/>
        <v>2.9092003555062247</v>
      </c>
      <c r="AZ57" s="157">
        <f t="shared" si="109"/>
        <v>3.0626846947596857</v>
      </c>
      <c r="BA57" s="157">
        <f t="shared" si="110"/>
        <v>2.7792781642315445</v>
      </c>
      <c r="BB57" s="157" t="str">
        <f t="shared" si="114"/>
        <v/>
      </c>
      <c r="BC57" s="52" t="str">
        <f t="shared" si="111"/>
        <v/>
      </c>
      <c r="BF57" s="105"/>
    </row>
    <row r="58" spans="1:58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202">
        <v>163701.73999999985</v>
      </c>
      <c r="P58" s="202">
        <v>163396.68999999986</v>
      </c>
      <c r="Q58" s="119"/>
      <c r="R58" s="52" t="str">
        <f t="shared" si="112"/>
        <v/>
      </c>
      <c r="T58" s="109" t="s">
        <v>80</v>
      </c>
      <c r="U58" s="117">
        <v>17333.093000000012</v>
      </c>
      <c r="V58" s="154">
        <v>19429.269</v>
      </c>
      <c r="W58" s="154">
        <v>22173.393</v>
      </c>
      <c r="X58" s="154">
        <v>23485.576000000015</v>
      </c>
      <c r="Y58" s="154">
        <v>20594.052000000025</v>
      </c>
      <c r="Z58" s="154">
        <v>21320.543000000012</v>
      </c>
      <c r="AA58" s="154">
        <v>22518.471000000009</v>
      </c>
      <c r="AB58" s="154">
        <v>23832.374000000018</v>
      </c>
      <c r="AC58" s="154">
        <v>25445.677</v>
      </c>
      <c r="AD58" s="154">
        <v>24566.240999999998</v>
      </c>
      <c r="AE58" s="154">
        <v>31984.679000000015</v>
      </c>
      <c r="AF58" s="154">
        <v>35298.485999999997</v>
      </c>
      <c r="AG58" s="154">
        <v>41256.031000000025</v>
      </c>
      <c r="AH58" s="154">
        <v>40524.563000000024</v>
      </c>
      <c r="AI58" s="154">
        <v>43600.928999999946</v>
      </c>
      <c r="AJ58" s="119"/>
      <c r="AK58" s="52" t="str">
        <f t="shared" si="113"/>
        <v/>
      </c>
      <c r="AM58" s="198">
        <f t="shared" si="96"/>
        <v>1.6675286305808483</v>
      </c>
      <c r="AN58" s="157">
        <f t="shared" si="97"/>
        <v>1.5335201199016324</v>
      </c>
      <c r="AO58" s="157">
        <f t="shared" si="98"/>
        <v>1.7218122402971472</v>
      </c>
      <c r="AP58" s="157">
        <f t="shared" si="99"/>
        <v>2.1904030522566904</v>
      </c>
      <c r="AQ58" s="157">
        <f t="shared" si="100"/>
        <v>2.2098559498187784</v>
      </c>
      <c r="AR58" s="157">
        <f t="shared" si="101"/>
        <v>1.9543144793232015</v>
      </c>
      <c r="AS58" s="157">
        <f t="shared" si="102"/>
        <v>2.3412179443459293</v>
      </c>
      <c r="AT58" s="157">
        <f t="shared" si="103"/>
        <v>2.250318511572504</v>
      </c>
      <c r="AU58" s="157">
        <f t="shared" si="104"/>
        <v>2.5225098647387783</v>
      </c>
      <c r="AV58" s="157">
        <f t="shared" si="105"/>
        <v>2.5830822495328061</v>
      </c>
      <c r="AW58" s="157">
        <f t="shared" si="106"/>
        <v>2.554902722610267</v>
      </c>
      <c r="AX58" s="157">
        <f t="shared" si="107"/>
        <v>2.4572668535012139</v>
      </c>
      <c r="AY58" s="157">
        <f t="shared" si="108"/>
        <v>2.8936638936443257</v>
      </c>
      <c r="AZ58" s="157">
        <f t="shared" si="109"/>
        <v>2.4755120501468135</v>
      </c>
      <c r="BA58" s="157">
        <f t="shared" si="110"/>
        <v>2.6684095620296828</v>
      </c>
      <c r="BB58" s="157" t="str">
        <f t="shared" si="114"/>
        <v/>
      </c>
      <c r="BC58" s="52" t="str">
        <f t="shared" si="111"/>
        <v/>
      </c>
      <c r="BF58" s="105"/>
    </row>
    <row r="59" spans="1:58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202">
        <v>150651.25000000012</v>
      </c>
      <c r="P59" s="202">
        <v>150785.27999999985</v>
      </c>
      <c r="Q59" s="119"/>
      <c r="R59" s="52" t="str">
        <f t="shared" si="112"/>
        <v/>
      </c>
      <c r="T59" s="109" t="s">
        <v>81</v>
      </c>
      <c r="U59" s="117">
        <v>27788.44999999999</v>
      </c>
      <c r="V59" s="154">
        <v>28869.683000000026</v>
      </c>
      <c r="W59" s="154">
        <v>26669.555999999982</v>
      </c>
      <c r="X59" s="154">
        <v>36191.052999999971</v>
      </c>
      <c r="Y59" s="154">
        <v>36827.313000000016</v>
      </c>
      <c r="Z59" s="154">
        <v>34137.561000000023</v>
      </c>
      <c r="AA59" s="154">
        <v>30078.559999999987</v>
      </c>
      <c r="AB59" s="154">
        <v>32961.33</v>
      </c>
      <c r="AC59" s="154">
        <v>30391.468000000001</v>
      </c>
      <c r="AD59" s="154">
        <v>34622.571999999993</v>
      </c>
      <c r="AE59" s="154">
        <v>49065.408999999992</v>
      </c>
      <c r="AF59" s="154">
        <v>50534.001999999964</v>
      </c>
      <c r="AG59" s="154">
        <v>54674.304000000055</v>
      </c>
      <c r="AH59" s="154">
        <v>44696.855999999992</v>
      </c>
      <c r="AI59" s="154">
        <v>45783.379999999983</v>
      </c>
      <c r="AJ59" s="119"/>
      <c r="AK59" s="52" t="str">
        <f t="shared" si="113"/>
        <v/>
      </c>
      <c r="AM59" s="198">
        <f t="shared" si="96"/>
        <v>2.0176378539558204</v>
      </c>
      <c r="AN59" s="157">
        <f t="shared" si="97"/>
        <v>2.1322284964573752</v>
      </c>
      <c r="AO59" s="157">
        <f t="shared" si="98"/>
        <v>2.0698124355501131</v>
      </c>
      <c r="AP59" s="157">
        <f t="shared" si="99"/>
        <v>2.4195441735474672</v>
      </c>
      <c r="AQ59" s="157">
        <f t="shared" si="100"/>
        <v>2.2147954439362096</v>
      </c>
      <c r="AR59" s="157">
        <f t="shared" si="101"/>
        <v>2.4385642559372496</v>
      </c>
      <c r="AS59" s="157">
        <f t="shared" si="102"/>
        <v>2.6162790798815738</v>
      </c>
      <c r="AT59" s="157">
        <f t="shared" si="103"/>
        <v>2.741714467283753</v>
      </c>
      <c r="AU59" s="157">
        <f t="shared" si="104"/>
        <v>2.9662199105238427</v>
      </c>
      <c r="AV59" s="157">
        <f t="shared" si="105"/>
        <v>2.6555324622013563</v>
      </c>
      <c r="AW59" s="157">
        <f t="shared" si="106"/>
        <v>2.786435485029668</v>
      </c>
      <c r="AX59" s="157">
        <f t="shared" si="107"/>
        <v>3.3033356079417873</v>
      </c>
      <c r="AY59" s="157">
        <f t="shared" si="108"/>
        <v>2.9680519543547716</v>
      </c>
      <c r="AZ59" s="157">
        <f t="shared" si="109"/>
        <v>2.9669090697886649</v>
      </c>
      <c r="BA59" s="157">
        <f t="shared" si="110"/>
        <v>3.0363295409207067</v>
      </c>
      <c r="BB59" s="157" t="str">
        <f t="shared" si="114"/>
        <v/>
      </c>
      <c r="BC59" s="52" t="str">
        <f t="shared" si="111"/>
        <v/>
      </c>
      <c r="BF59" s="105"/>
    </row>
    <row r="60" spans="1:58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202">
        <v>155563.17000000001</v>
      </c>
      <c r="P60" s="202">
        <v>208810.1</v>
      </c>
      <c r="Q60" s="119"/>
      <c r="R60" s="52" t="str">
        <f t="shared" si="112"/>
        <v/>
      </c>
      <c r="T60" s="109" t="s">
        <v>82</v>
      </c>
      <c r="U60" s="117">
        <v>22777.257000000005</v>
      </c>
      <c r="V60" s="154">
        <v>31524.350999999995</v>
      </c>
      <c r="W60" s="154">
        <v>36803.372000000003</v>
      </c>
      <c r="X60" s="154">
        <v>39015.558000000005</v>
      </c>
      <c r="Y60" s="154">
        <v>41900.000000000029</v>
      </c>
      <c r="Z60" s="154">
        <v>32669.316000000006</v>
      </c>
      <c r="AA60" s="154">
        <v>30619.310999999994</v>
      </c>
      <c r="AB60" s="154">
        <v>36041.668000000012</v>
      </c>
      <c r="AC60" s="154">
        <v>37442.144</v>
      </c>
      <c r="AD60" s="154">
        <v>42329.99000000002</v>
      </c>
      <c r="AE60" s="154">
        <v>56468.258000000016</v>
      </c>
      <c r="AF60" s="154">
        <v>50409.224999999999</v>
      </c>
      <c r="AG60" s="154">
        <v>53916.488000000005</v>
      </c>
      <c r="AH60" s="154">
        <v>47790.303999999967</v>
      </c>
      <c r="AI60" s="154">
        <v>64675.570999999953</v>
      </c>
      <c r="AJ60" s="119"/>
      <c r="AK60" s="52" t="str">
        <f t="shared" si="113"/>
        <v/>
      </c>
      <c r="AM60" s="198">
        <f t="shared" si="96"/>
        <v>2.3647140718469641</v>
      </c>
      <c r="AN60" s="157">
        <f t="shared" si="97"/>
        <v>2.2614935016861302</v>
      </c>
      <c r="AO60" s="157">
        <f t="shared" si="98"/>
        <v>2.5580688905462297</v>
      </c>
      <c r="AP60" s="157">
        <f t="shared" si="99"/>
        <v>2.3603331049966276</v>
      </c>
      <c r="AQ60" s="157">
        <f t="shared" si="100"/>
        <v>2.5709811698639262</v>
      </c>
      <c r="AR60" s="157">
        <f t="shared" si="101"/>
        <v>2.426905203187177</v>
      </c>
      <c r="AS60" s="157">
        <f t="shared" si="102"/>
        <v>2.7569178405590455</v>
      </c>
      <c r="AT60" s="157">
        <f t="shared" si="103"/>
        <v>2.568696662723287</v>
      </c>
      <c r="AU60" s="157">
        <f t="shared" si="104"/>
        <v>2.9967018158701015</v>
      </c>
      <c r="AV60" s="157">
        <f t="shared" si="105"/>
        <v>2.6446157846551293</v>
      </c>
      <c r="AW60" s="157">
        <f t="shared" si="106"/>
        <v>2.8633281235413843</v>
      </c>
      <c r="AX60" s="157">
        <f t="shared" si="107"/>
        <v>3.0177047586960484</v>
      </c>
      <c r="AY60" s="157">
        <f t="shared" si="108"/>
        <v>3.1907721970477527</v>
      </c>
      <c r="AZ60" s="157">
        <f t="shared" si="109"/>
        <v>3.0720834500865446</v>
      </c>
      <c r="BA60" s="157">
        <f t="shared" si="110"/>
        <v>3.0973392091666039</v>
      </c>
      <c r="BB60" s="157" t="str">
        <f t="shared" si="114"/>
        <v/>
      </c>
      <c r="BC60" s="52" t="str">
        <f t="shared" si="111"/>
        <v/>
      </c>
      <c r="BF60" s="105"/>
    </row>
    <row r="61" spans="1:58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150243.57999999981</v>
      </c>
      <c r="P61" s="202">
        <v>179860.61000000031</v>
      </c>
      <c r="Q61" s="119"/>
      <c r="R61" s="52" t="str">
        <f t="shared" si="112"/>
        <v/>
      </c>
      <c r="T61" s="109" t="s">
        <v>83</v>
      </c>
      <c r="U61" s="117">
        <v>25464.052000000007</v>
      </c>
      <c r="V61" s="154">
        <v>29523.48000000001</v>
      </c>
      <c r="W61" s="154">
        <v>31498.723000000002</v>
      </c>
      <c r="X61" s="154">
        <v>30997.326000000052</v>
      </c>
      <c r="Y61" s="154">
        <v>32940.034999999967</v>
      </c>
      <c r="Z61" s="154">
        <v>29831.125000000007</v>
      </c>
      <c r="AA61" s="154">
        <v>34519.751000000018</v>
      </c>
      <c r="AB61" s="154">
        <v>30903.571</v>
      </c>
      <c r="AC61" s="154">
        <v>32156.462</v>
      </c>
      <c r="AD61" s="154">
        <v>33336.43499999999</v>
      </c>
      <c r="AE61" s="154">
        <v>49473.65399999998</v>
      </c>
      <c r="AF61" s="154">
        <v>50897.267000000043</v>
      </c>
      <c r="AG61" s="154">
        <v>57319.255000000048</v>
      </c>
      <c r="AH61" s="154">
        <v>45087.425000000017</v>
      </c>
      <c r="AI61" s="154">
        <v>51767.552000000003</v>
      </c>
      <c r="AJ61" s="119"/>
      <c r="AK61" s="52" t="str">
        <f t="shared" si="113"/>
        <v/>
      </c>
      <c r="AM61" s="198">
        <f t="shared" ref="AM61:AN67" si="115">(U61/B61)*10</f>
        <v>1.9784200067392308</v>
      </c>
      <c r="AN61" s="157">
        <f t="shared" si="115"/>
        <v>1.9672226836151285</v>
      </c>
      <c r="AO61" s="157">
        <f t="shared" ref="AO61:AY63" si="116">IF(W61="","",(W61/D61)*10)</f>
        <v>2.1967931517532344</v>
      </c>
      <c r="AP61" s="157">
        <f t="shared" si="116"/>
        <v>2.3729260081576027</v>
      </c>
      <c r="AQ61" s="157">
        <f t="shared" si="116"/>
        <v>2.4758168420606395</v>
      </c>
      <c r="AR61" s="157">
        <f t="shared" si="116"/>
        <v>2.4958910965727048</v>
      </c>
      <c r="AS61" s="157">
        <f t="shared" si="116"/>
        <v>2.8239750172941114</v>
      </c>
      <c r="AT61" s="157">
        <f t="shared" si="116"/>
        <v>2.95999563618712</v>
      </c>
      <c r="AU61" s="157">
        <f t="shared" si="116"/>
        <v>2.8613877922934243</v>
      </c>
      <c r="AV61" s="157">
        <f t="shared" si="116"/>
        <v>2.7146381384743794</v>
      </c>
      <c r="AW61" s="157">
        <f t="shared" si="116"/>
        <v>2.7936391721613445</v>
      </c>
      <c r="AX61" s="157">
        <f t="shared" si="116"/>
        <v>3.094595117974555</v>
      </c>
      <c r="AY61" s="157">
        <f t="shared" si="116"/>
        <v>2.9794973919702468</v>
      </c>
      <c r="AZ61" s="157">
        <f t="shared" ref="AZ61:AZ63" si="117">IF(AH61="","",(AH61/O61)*10)</f>
        <v>3.0009551822447307</v>
      </c>
      <c r="BA61" s="157">
        <f t="shared" ref="BA61:BA63" si="118">IF(AI61="","",(AI61/P61)*10)</f>
        <v>2.8782039602779013</v>
      </c>
      <c r="BB61" s="157" t="str">
        <f t="shared" si="114"/>
        <v/>
      </c>
      <c r="BC61" s="52" t="str">
        <f t="shared" si="111"/>
        <v/>
      </c>
      <c r="BF61" s="105"/>
    </row>
    <row r="62" spans="1:58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110623.55000000009</v>
      </c>
      <c r="P62" s="203">
        <v>118673.55999999991</v>
      </c>
      <c r="Q62" s="123"/>
      <c r="R62" s="52" t="str">
        <f t="shared" si="112"/>
        <v/>
      </c>
      <c r="T62" s="110" t="s">
        <v>84</v>
      </c>
      <c r="U62" s="196">
        <v>15596.707000000013</v>
      </c>
      <c r="V62" s="155">
        <v>18332.828999999987</v>
      </c>
      <c r="W62" s="155">
        <v>21648.361999999994</v>
      </c>
      <c r="X62" s="155">
        <v>20693.550999999999</v>
      </c>
      <c r="Y62" s="155">
        <v>23770.443999999989</v>
      </c>
      <c r="Z62" s="155">
        <v>22065.902999999984</v>
      </c>
      <c r="AA62" s="155">
        <v>24906.423000000003</v>
      </c>
      <c r="AB62" s="155">
        <v>28016.947000000004</v>
      </c>
      <c r="AC62" s="155">
        <v>26292.933000000001</v>
      </c>
      <c r="AD62" s="155">
        <v>27722.498999999978</v>
      </c>
      <c r="AE62" s="155">
        <v>34797.590000000011</v>
      </c>
      <c r="AF62" s="155">
        <v>34642.825000000055</v>
      </c>
      <c r="AG62" s="155">
        <v>33056.706999999988</v>
      </c>
      <c r="AH62" s="155">
        <v>35940.125999999989</v>
      </c>
      <c r="AI62" s="155">
        <v>37758.482000000025</v>
      </c>
      <c r="AJ62" s="123"/>
      <c r="AK62" s="52" t="str">
        <f t="shared" si="113"/>
        <v/>
      </c>
      <c r="AM62" s="198">
        <f t="shared" si="115"/>
        <v>2.0408556968710365</v>
      </c>
      <c r="AN62" s="157">
        <f t="shared" si="115"/>
        <v>1.8586959199657298</v>
      </c>
      <c r="AO62" s="157">
        <f t="shared" si="116"/>
        <v>2.3103681372605527</v>
      </c>
      <c r="AP62" s="157">
        <f t="shared" si="116"/>
        <v>2.494909882777443</v>
      </c>
      <c r="AQ62" s="157">
        <f t="shared" si="116"/>
        <v>2.357121537342076</v>
      </c>
      <c r="AR62" s="157">
        <f t="shared" si="116"/>
        <v>2.6659387435479127</v>
      </c>
      <c r="AS62" s="157">
        <f t="shared" si="116"/>
        <v>3.190162257970441</v>
      </c>
      <c r="AT62" s="157">
        <f t="shared" si="116"/>
        <v>3.0157583548138938</v>
      </c>
      <c r="AU62" s="157">
        <f t="shared" si="116"/>
        <v>3.3894753383554024</v>
      </c>
      <c r="AV62" s="157">
        <f t="shared" si="116"/>
        <v>3.080067195408315</v>
      </c>
      <c r="AW62" s="157">
        <f t="shared" si="116"/>
        <v>2.920769071613742</v>
      </c>
      <c r="AX62" s="157">
        <f t="shared" si="116"/>
        <v>2.7992960150697193</v>
      </c>
      <c r="AY62" s="157">
        <f t="shared" si="116"/>
        <v>3.0658930312246784</v>
      </c>
      <c r="AZ62" s="157">
        <f t="shared" si="117"/>
        <v>3.2488675331789625</v>
      </c>
      <c r="BA62" s="157">
        <f t="shared" si="118"/>
        <v>3.1817097254013493</v>
      </c>
      <c r="BB62" s="157" t="str">
        <f t="shared" si="114"/>
        <v/>
      </c>
      <c r="BC62" s="52" t="str">
        <f t="shared" si="111"/>
        <v/>
      </c>
      <c r="BF62" s="105"/>
    </row>
    <row r="63" spans="1:58" ht="20.100000000000001" customHeight="1" thickBot="1" x14ac:dyDescent="0.3">
      <c r="A63" s="35" t="str">
        <f>A19</f>
        <v>jan-mar</v>
      </c>
      <c r="B63" s="167">
        <f>SUM(B51:B53)</f>
        <v>234491.43</v>
      </c>
      <c r="C63" s="168">
        <f t="shared" ref="C63:Q63" si="119">SUM(C51:C53)</f>
        <v>268123.53000000009</v>
      </c>
      <c r="D63" s="168">
        <f t="shared" si="119"/>
        <v>341123.42000000004</v>
      </c>
      <c r="E63" s="168">
        <f t="shared" si="119"/>
        <v>307586.39999999991</v>
      </c>
      <c r="F63" s="168">
        <f t="shared" si="119"/>
        <v>312002.81999999983</v>
      </c>
      <c r="G63" s="168">
        <f t="shared" si="119"/>
        <v>314085.74999999994</v>
      </c>
      <c r="H63" s="168">
        <f t="shared" si="119"/>
        <v>225185.55999999994</v>
      </c>
      <c r="I63" s="168">
        <f t="shared" si="119"/>
        <v>291368.51999999996</v>
      </c>
      <c r="J63" s="168">
        <f t="shared" si="119"/>
        <v>290915.21000000002</v>
      </c>
      <c r="K63" s="168">
        <f t="shared" si="119"/>
        <v>314581.43999999971</v>
      </c>
      <c r="L63" s="168">
        <f t="shared" si="119"/>
        <v>387624.22000000009</v>
      </c>
      <c r="M63" s="168">
        <f t="shared" si="119"/>
        <v>406414.74999999977</v>
      </c>
      <c r="N63" s="168">
        <f t="shared" si="119"/>
        <v>411776.26999999984</v>
      </c>
      <c r="O63" s="168">
        <f t="shared" si="119"/>
        <v>412801.68999999994</v>
      </c>
      <c r="P63" s="168">
        <f t="shared" si="119"/>
        <v>411554.94000000006</v>
      </c>
      <c r="Q63" s="169">
        <f t="shared" si="119"/>
        <v>437254.77999999985</v>
      </c>
      <c r="R63" s="61">
        <f t="shared" si="112"/>
        <v>6.244570894957497E-2</v>
      </c>
      <c r="T63" s="109"/>
      <c r="U63" s="167">
        <f>SUM(U51:U53)</f>
        <v>45609.39</v>
      </c>
      <c r="V63" s="168">
        <f t="shared" ref="V63:AJ63" si="120">SUM(V51:V53)</f>
        <v>53062.921000000002</v>
      </c>
      <c r="W63" s="168">
        <f t="shared" si="120"/>
        <v>61321.651000000027</v>
      </c>
      <c r="X63" s="168">
        <f t="shared" si="120"/>
        <v>63351.315999999992</v>
      </c>
      <c r="Y63" s="168">
        <f t="shared" si="120"/>
        <v>61448.611999999994</v>
      </c>
      <c r="Z63" s="168">
        <f t="shared" si="120"/>
        <v>65590.697999999975</v>
      </c>
      <c r="AA63" s="168">
        <f t="shared" si="120"/>
        <v>58604.442999999985</v>
      </c>
      <c r="AB63" s="168">
        <f t="shared" si="120"/>
        <v>74095.891999999963</v>
      </c>
      <c r="AC63" s="168">
        <f t="shared" si="120"/>
        <v>76343.599000000002</v>
      </c>
      <c r="AD63" s="168">
        <f t="shared" si="120"/>
        <v>80321.476000000039</v>
      </c>
      <c r="AE63" s="168">
        <f t="shared" si="120"/>
        <v>99368.438000000038</v>
      </c>
      <c r="AF63" s="168">
        <f t="shared" si="120"/>
        <v>107006.38200000001</v>
      </c>
      <c r="AG63" s="168">
        <f t="shared" si="120"/>
        <v>114366.99700000009</v>
      </c>
      <c r="AH63" s="168">
        <f t="shared" si="120"/>
        <v>116285.541</v>
      </c>
      <c r="AI63" s="168">
        <f t="shared" si="120"/>
        <v>116534.27800000005</v>
      </c>
      <c r="AJ63" s="169">
        <f t="shared" si="120"/>
        <v>120304.49099999995</v>
      </c>
      <c r="AK63" s="57">
        <f t="shared" si="113"/>
        <v>3.2352824119268153E-2</v>
      </c>
      <c r="AM63" s="199">
        <f t="shared" si="115"/>
        <v>1.9450344091466372</v>
      </c>
      <c r="AN63" s="173">
        <f t="shared" si="115"/>
        <v>1.9790475308153666</v>
      </c>
      <c r="AO63" s="173">
        <f t="shared" si="116"/>
        <v>1.7976382565582869</v>
      </c>
      <c r="AP63" s="173">
        <f t="shared" si="116"/>
        <v>2.0596266935079059</v>
      </c>
      <c r="AQ63" s="173">
        <f t="shared" si="116"/>
        <v>1.9694889937212756</v>
      </c>
      <c r="AR63" s="173">
        <f t="shared" si="116"/>
        <v>2.0883054388809423</v>
      </c>
      <c r="AS63" s="173">
        <f t="shared" si="116"/>
        <v>2.6024956040698171</v>
      </c>
      <c r="AT63" s="173">
        <f t="shared" si="116"/>
        <v>2.5430301118322589</v>
      </c>
      <c r="AU63" s="173">
        <f t="shared" si="116"/>
        <v>2.6242560160398627</v>
      </c>
      <c r="AV63" s="173">
        <f t="shared" si="116"/>
        <v>2.5532808292822393</v>
      </c>
      <c r="AW63" s="173">
        <f t="shared" si="116"/>
        <v>2.5635250036749513</v>
      </c>
      <c r="AX63" s="173">
        <f t="shared" si="116"/>
        <v>2.6329354926217627</v>
      </c>
      <c r="AY63" s="173">
        <f t="shared" si="116"/>
        <v>2.7774062113875608</v>
      </c>
      <c r="AZ63" s="173">
        <f t="shared" si="117"/>
        <v>2.8169831620602137</v>
      </c>
      <c r="BA63" s="173">
        <f t="shared" si="118"/>
        <v>2.8315606659951653</v>
      </c>
      <c r="BB63" s="173">
        <f t="shared" si="114"/>
        <v>2.7513590817692144</v>
      </c>
      <c r="BC63" s="61">
        <f t="shared" si="111"/>
        <v>-2.8324162427141111E-2</v>
      </c>
      <c r="BF63" s="105"/>
    </row>
    <row r="64" spans="1:58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N64" si="121">SUM(E51:E53)</f>
        <v>307586.39999999991</v>
      </c>
      <c r="F64" s="154">
        <f t="shared" si="121"/>
        <v>312002.81999999983</v>
      </c>
      <c r="G64" s="154">
        <f t="shared" si="121"/>
        <v>314085.74999999994</v>
      </c>
      <c r="H64" s="154">
        <f t="shared" si="121"/>
        <v>225185.55999999994</v>
      </c>
      <c r="I64" s="154">
        <f t="shared" si="121"/>
        <v>291368.51999999996</v>
      </c>
      <c r="J64" s="154">
        <f t="shared" si="121"/>
        <v>290915.21000000002</v>
      </c>
      <c r="K64" s="154">
        <f t="shared" si="121"/>
        <v>314581.43999999971</v>
      </c>
      <c r="L64" s="154">
        <f t="shared" si="121"/>
        <v>387624.22000000009</v>
      </c>
      <c r="M64" s="154">
        <f t="shared" si="121"/>
        <v>406414.74999999977</v>
      </c>
      <c r="N64" s="154">
        <f t="shared" si="121"/>
        <v>411776.26999999984</v>
      </c>
      <c r="O64" s="154">
        <f t="shared" ref="O64" si="122">SUM(O51:O53)</f>
        <v>412801.68999999994</v>
      </c>
      <c r="P64" s="154">
        <f t="shared" ref="P64" si="123">SUM(P51:P53)</f>
        <v>411554.94000000006</v>
      </c>
      <c r="Q64" s="154">
        <f>IF(Q53="","",SUM(Q51:Q53))</f>
        <v>437254.77999999985</v>
      </c>
      <c r="R64" s="61">
        <f t="shared" si="112"/>
        <v>6.244570894957497E-2</v>
      </c>
      <c r="T64" s="108" t="s">
        <v>85</v>
      </c>
      <c r="U64" s="117">
        <f>SUM(U51:U53)</f>
        <v>45609.39</v>
      </c>
      <c r="V64" s="154">
        <f>SUM(V51:V53)</f>
        <v>53062.921000000002</v>
      </c>
      <c r="W64" s="154">
        <f>SUM(W51:W53)</f>
        <v>61321.651000000027</v>
      </c>
      <c r="X64" s="154">
        <f>SUM(X51:X53)</f>
        <v>63351.315999999992</v>
      </c>
      <c r="Y64" s="154">
        <f t="shared" ref="Y64:AI64" si="124">SUM(Y51:Y53)</f>
        <v>61448.611999999994</v>
      </c>
      <c r="Z64" s="154">
        <f t="shared" si="124"/>
        <v>65590.697999999975</v>
      </c>
      <c r="AA64" s="154">
        <f t="shared" si="124"/>
        <v>58604.442999999985</v>
      </c>
      <c r="AB64" s="154">
        <f t="shared" si="124"/>
        <v>74095.891999999963</v>
      </c>
      <c r="AC64" s="154">
        <f t="shared" si="124"/>
        <v>76343.599000000002</v>
      </c>
      <c r="AD64" s="154">
        <f t="shared" si="124"/>
        <v>80321.476000000039</v>
      </c>
      <c r="AE64" s="154">
        <f t="shared" si="124"/>
        <v>99368.438000000038</v>
      </c>
      <c r="AF64" s="154">
        <f t="shared" si="124"/>
        <v>107006.38200000001</v>
      </c>
      <c r="AG64" s="154">
        <f t="shared" si="124"/>
        <v>114366.99700000009</v>
      </c>
      <c r="AH64" s="154">
        <f t="shared" ref="AH64" si="125">SUM(AH51:AH53)</f>
        <v>116285.541</v>
      </c>
      <c r="AI64" s="154">
        <f t="shared" si="124"/>
        <v>116534.27800000005</v>
      </c>
      <c r="AJ64" s="119">
        <f>IF(AJ53="","",SUM(AJ51:AJ53))</f>
        <v>120304.49099999995</v>
      </c>
      <c r="AK64" s="52">
        <f t="shared" si="113"/>
        <v>3.2352824119268153E-2</v>
      </c>
      <c r="AM64" s="197">
        <f t="shared" si="115"/>
        <v>1.9450344091466372</v>
      </c>
      <c r="AN64" s="156">
        <f t="shared" si="115"/>
        <v>1.9790475308153666</v>
      </c>
      <c r="AO64" s="156">
        <f t="shared" ref="AO64:AY66" si="126">(W64/D64)*10</f>
        <v>1.7976382565582869</v>
      </c>
      <c r="AP64" s="156">
        <f t="shared" si="126"/>
        <v>2.0596266935079059</v>
      </c>
      <c r="AQ64" s="156">
        <f t="shared" si="126"/>
        <v>1.9694889937212756</v>
      </c>
      <c r="AR64" s="156">
        <f t="shared" si="126"/>
        <v>2.0883054388809423</v>
      </c>
      <c r="AS64" s="156">
        <f t="shared" si="126"/>
        <v>2.6024956040698171</v>
      </c>
      <c r="AT64" s="156">
        <f t="shared" si="126"/>
        <v>2.5430301118322589</v>
      </c>
      <c r="AU64" s="156">
        <f t="shared" si="126"/>
        <v>2.6242560160398627</v>
      </c>
      <c r="AV64" s="156">
        <f t="shared" si="126"/>
        <v>2.5532808292822393</v>
      </c>
      <c r="AW64" s="156">
        <f t="shared" si="126"/>
        <v>2.5635250036749513</v>
      </c>
      <c r="AX64" s="156">
        <f t="shared" si="126"/>
        <v>2.6329354926217627</v>
      </c>
      <c r="AY64" s="156">
        <f t="shared" si="126"/>
        <v>2.7774062113875608</v>
      </c>
      <c r="AZ64" s="156">
        <f t="shared" ref="AZ64:AZ66" si="127">(AH64/O64)*10</f>
        <v>2.8169831620602137</v>
      </c>
      <c r="BA64" s="156">
        <f t="shared" ref="BA64:BA66" si="128">(AI64/P64)*10</f>
        <v>2.8315606659951653</v>
      </c>
      <c r="BB64" s="156">
        <f>IF(AJ64="","",(AJ64/Q64)*10)</f>
        <v>2.7513590817692144</v>
      </c>
      <c r="BC64" s="61">
        <f t="shared" si="111"/>
        <v>-2.8324162427141111E-2</v>
      </c>
    </row>
    <row r="65" spans="1:55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N65" si="129">SUM(E54:E56)</f>
        <v>341280.04000000004</v>
      </c>
      <c r="F65" s="154">
        <f t="shared" si="129"/>
        <v>330986.2099999999</v>
      </c>
      <c r="G65" s="154">
        <f t="shared" si="129"/>
        <v>352389.62000000011</v>
      </c>
      <c r="H65" s="154">
        <f t="shared" si="129"/>
        <v>271249.88999999984</v>
      </c>
      <c r="I65" s="154">
        <f t="shared" si="129"/>
        <v>338059.84999999963</v>
      </c>
      <c r="J65" s="154">
        <f t="shared" si="129"/>
        <v>341622.02</v>
      </c>
      <c r="K65" s="154">
        <f t="shared" si="129"/>
        <v>348164.02999999968</v>
      </c>
      <c r="L65" s="154">
        <f t="shared" si="129"/>
        <v>373006.16999999981</v>
      </c>
      <c r="M65" s="154">
        <f t="shared" si="129"/>
        <v>455027.89</v>
      </c>
      <c r="N65" s="154">
        <f t="shared" si="129"/>
        <v>411180.44999999978</v>
      </c>
      <c r="O65" s="154">
        <f t="shared" ref="O65" si="130">SUM(O54:O56)</f>
        <v>458853.4600000002</v>
      </c>
      <c r="P65" s="154">
        <f t="shared" ref="P65" si="131">SUM(P54:P56)</f>
        <v>478828.02999999991</v>
      </c>
      <c r="Q65" s="154"/>
      <c r="R65" s="52" t="str">
        <f t="shared" si="112"/>
        <v/>
      </c>
      <c r="T65" s="109" t="s">
        <v>86</v>
      </c>
      <c r="U65" s="117">
        <f>SUM(U54:U56)</f>
        <v>52069.507000000012</v>
      </c>
      <c r="V65" s="154">
        <f>SUM(V54:V56)</f>
        <v>57799.210999999981</v>
      </c>
      <c r="W65" s="154">
        <f>SUM(W54:W56)</f>
        <v>67284.703999999983</v>
      </c>
      <c r="X65" s="154">
        <f>SUM(X54:X56)</f>
        <v>68302.889999999985</v>
      </c>
      <c r="Y65" s="154">
        <f t="shared" ref="Y65:AI65" si="132">SUM(Y54:Y56)</f>
        <v>68997.127000000022</v>
      </c>
      <c r="Z65" s="154">
        <f t="shared" si="132"/>
        <v>75648.96299999996</v>
      </c>
      <c r="AA65" s="154">
        <f t="shared" si="132"/>
        <v>65293.128000000026</v>
      </c>
      <c r="AB65" s="154">
        <f t="shared" si="132"/>
        <v>80241.398000000045</v>
      </c>
      <c r="AC65" s="154">
        <f t="shared" si="132"/>
        <v>84590.548999999999</v>
      </c>
      <c r="AD65" s="154">
        <f t="shared" si="132"/>
        <v>84889.636000000028</v>
      </c>
      <c r="AE65" s="154">
        <f t="shared" si="132"/>
        <v>93771.617999999988</v>
      </c>
      <c r="AF65" s="154">
        <f t="shared" si="132"/>
        <v>121302.12800000008</v>
      </c>
      <c r="AG65" s="154">
        <f t="shared" si="132"/>
        <v>117899.58700000003</v>
      </c>
      <c r="AH65" s="154">
        <f t="shared" ref="AH65" si="133">SUM(AH54:AH56)</f>
        <v>136371.95699999994</v>
      </c>
      <c r="AI65" s="154">
        <f t="shared" si="132"/>
        <v>132546.18300000014</v>
      </c>
      <c r="AJ65" s="119" t="str">
        <f>IF(AJ56="","",SUM(AJ54:AJ56))</f>
        <v/>
      </c>
      <c r="AK65" s="52" t="str">
        <f t="shared" si="113"/>
        <v/>
      </c>
      <c r="AM65" s="198">
        <f t="shared" si="115"/>
        <v>1.9239920608248851</v>
      </c>
      <c r="AN65" s="157">
        <f t="shared" si="115"/>
        <v>1.7497338733485361</v>
      </c>
      <c r="AO65" s="157">
        <f t="shared" si="126"/>
        <v>1.8123227987763368</v>
      </c>
      <c r="AP65" s="157">
        <f t="shared" si="126"/>
        <v>2.0013737105750451</v>
      </c>
      <c r="AQ65" s="157">
        <f t="shared" si="126"/>
        <v>2.0845921949437121</v>
      </c>
      <c r="AR65" s="157">
        <f t="shared" si="126"/>
        <v>2.1467420918924893</v>
      </c>
      <c r="AS65" s="157">
        <f t="shared" si="126"/>
        <v>2.4071209024269122</v>
      </c>
      <c r="AT65" s="157">
        <f t="shared" si="126"/>
        <v>2.3735855648045794</v>
      </c>
      <c r="AU65" s="157">
        <f t="shared" si="126"/>
        <v>2.4761445119960355</v>
      </c>
      <c r="AV65" s="157">
        <f t="shared" si="126"/>
        <v>2.4382081055300313</v>
      </c>
      <c r="AW65" s="157">
        <f t="shared" si="126"/>
        <v>2.5139428122596481</v>
      </c>
      <c r="AX65" s="157">
        <f t="shared" si="126"/>
        <v>2.6658174293448273</v>
      </c>
      <c r="AY65" s="157">
        <f t="shared" si="126"/>
        <v>2.8673441794229291</v>
      </c>
      <c r="AZ65" s="157">
        <f t="shared" si="127"/>
        <v>2.972015444756587</v>
      </c>
      <c r="BA65" s="157">
        <f t="shared" si="128"/>
        <v>2.7681375085748461</v>
      </c>
      <c r="BB65" s="303" t="str">
        <f t="shared" ref="BB65:BB67" si="134">IF(AJ65="","",(AJ65/Q65)*10)</f>
        <v/>
      </c>
      <c r="BC65" s="52" t="str">
        <f t="shared" si="111"/>
        <v/>
      </c>
    </row>
    <row r="66" spans="1:55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N66" si="135">SUM(E57:E59)</f>
        <v>374827.90000000014</v>
      </c>
      <c r="F66" s="154">
        <f t="shared" si="135"/>
        <v>411823.39999999991</v>
      </c>
      <c r="G66" s="154">
        <f t="shared" si="135"/>
        <v>392287.49999999988</v>
      </c>
      <c r="H66" s="154">
        <f t="shared" si="135"/>
        <v>324909.64999999991</v>
      </c>
      <c r="I66" s="154">
        <f t="shared" si="135"/>
        <v>335894.45999999973</v>
      </c>
      <c r="J66" s="154">
        <f t="shared" si="135"/>
        <v>323029.73000000004</v>
      </c>
      <c r="K66" s="154">
        <f t="shared" si="135"/>
        <v>359624.85999999987</v>
      </c>
      <c r="L66" s="154">
        <f t="shared" si="135"/>
        <v>485561.99000000028</v>
      </c>
      <c r="M66" s="154">
        <f t="shared" si="135"/>
        <v>462583.7999999997</v>
      </c>
      <c r="N66" s="154">
        <f t="shared" si="135"/>
        <v>492833.60999999993</v>
      </c>
      <c r="O66" s="154">
        <f t="shared" ref="O66" si="136">SUM(O57:O59)</f>
        <v>489114.31</v>
      </c>
      <c r="P66" s="154">
        <f t="shared" ref="P66" si="137">SUM(P57:P59)</f>
        <v>519925.99999999983</v>
      </c>
      <c r="Q66" s="154"/>
      <c r="R66" s="52" t="str">
        <f t="shared" si="112"/>
        <v/>
      </c>
      <c r="T66" s="109" t="s">
        <v>87</v>
      </c>
      <c r="U66" s="117">
        <f>SUM(U57:U59)</f>
        <v>66706.640000000043</v>
      </c>
      <c r="V66" s="154">
        <f>SUM(V57:V59)</f>
        <v>75687.896000000008</v>
      </c>
      <c r="W66" s="154">
        <f>SUM(W57:W59)</f>
        <v>78884.929000000004</v>
      </c>
      <c r="X66" s="154">
        <f>SUM(X57:X59)</f>
        <v>90834.866999999969</v>
      </c>
      <c r="Y66" s="154">
        <f t="shared" ref="Y66:AI66" si="138">SUM(Y57:Y59)</f>
        <v>90275.416000000056</v>
      </c>
      <c r="Z66" s="154">
        <f t="shared" si="138"/>
        <v>87840.50900000002</v>
      </c>
      <c r="AA66" s="154">
        <f t="shared" si="138"/>
        <v>78765.768000000011</v>
      </c>
      <c r="AB66" s="154">
        <f t="shared" si="138"/>
        <v>86377.072000000029</v>
      </c>
      <c r="AC66" s="154">
        <f t="shared" si="138"/>
        <v>89313.755000000005</v>
      </c>
      <c r="AD66" s="154">
        <f t="shared" si="138"/>
        <v>95872.349999999977</v>
      </c>
      <c r="AE66" s="154">
        <f t="shared" si="138"/>
        <v>128355.976</v>
      </c>
      <c r="AF66" s="154">
        <f t="shared" si="138"/>
        <v>133533.43400000001</v>
      </c>
      <c r="AG66" s="154">
        <f t="shared" si="138"/>
        <v>144237.76400000011</v>
      </c>
      <c r="AH66" s="154">
        <f t="shared" ref="AH66" si="139">SUM(AH57:AH59)</f>
        <v>138745.30100000001</v>
      </c>
      <c r="AI66" s="154">
        <f t="shared" si="138"/>
        <v>146566.29799999995</v>
      </c>
      <c r="AJ66" s="119" t="str">
        <f>IF(AJ59="","",SUM(AJ57:AJ59))</f>
        <v/>
      </c>
      <c r="AK66" s="52" t="str">
        <f t="shared" si="113"/>
        <v/>
      </c>
      <c r="AM66" s="198">
        <f t="shared" si="115"/>
        <v>1.8380654168220978</v>
      </c>
      <c r="AN66" s="157">
        <f t="shared" si="115"/>
        <v>1.8450697519866253</v>
      </c>
      <c r="AO66" s="157">
        <f t="shared" si="126"/>
        <v>1.959075682997454</v>
      </c>
      <c r="AP66" s="157">
        <f t="shared" si="126"/>
        <v>2.4233752876986996</v>
      </c>
      <c r="AQ66" s="157">
        <f t="shared" si="126"/>
        <v>2.1920904931579916</v>
      </c>
      <c r="AR66" s="157">
        <f t="shared" si="126"/>
        <v>2.2391870503138653</v>
      </c>
      <c r="AS66" s="157">
        <f t="shared" si="126"/>
        <v>2.4242360299240122</v>
      </c>
      <c r="AT66" s="157">
        <f t="shared" si="126"/>
        <v>2.5715539339350846</v>
      </c>
      <c r="AU66" s="157">
        <f t="shared" si="126"/>
        <v>2.764877245199691</v>
      </c>
      <c r="AV66" s="157">
        <f t="shared" si="126"/>
        <v>2.6658988480384815</v>
      </c>
      <c r="AW66" s="157">
        <f t="shared" si="126"/>
        <v>2.643451889634111</v>
      </c>
      <c r="AX66" s="157">
        <f t="shared" si="126"/>
        <v>2.8866863474250524</v>
      </c>
      <c r="AY66" s="157">
        <f t="shared" si="126"/>
        <v>2.9267030712454885</v>
      </c>
      <c r="AZ66" s="157">
        <f t="shared" si="127"/>
        <v>2.8366641123217189</v>
      </c>
      <c r="BA66" s="157">
        <f t="shared" si="128"/>
        <v>2.8189838169277937</v>
      </c>
      <c r="BB66" s="303" t="str">
        <f t="shared" si="134"/>
        <v/>
      </c>
      <c r="BC66" s="52" t="str">
        <f t="shared" si="111"/>
        <v/>
      </c>
    </row>
    <row r="67" spans="1:55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Q67" si="140">IF(E62="","",SUM(E60:E62))</f>
        <v>378869.0400000001</v>
      </c>
      <c r="F67" s="155">
        <f t="shared" si="140"/>
        <v>396865.16000000021</v>
      </c>
      <c r="G67" s="155">
        <f t="shared" si="140"/>
        <v>336903.74</v>
      </c>
      <c r="H67" s="155">
        <f t="shared" si="140"/>
        <v>311374.30999999976</v>
      </c>
      <c r="I67" s="155">
        <f t="shared" si="140"/>
        <v>337617.05000000005</v>
      </c>
      <c r="J67" s="155">
        <f t="shared" si="140"/>
        <v>314897.43999999994</v>
      </c>
      <c r="K67" s="155">
        <f t="shared" si="140"/>
        <v>372869.66999999981</v>
      </c>
      <c r="L67" s="155">
        <f t="shared" si="140"/>
        <v>493444.35000000033</v>
      </c>
      <c r="M67" s="155">
        <f t="shared" si="140"/>
        <v>455271.89999999967</v>
      </c>
      <c r="N67" s="155">
        <f t="shared" si="140"/>
        <v>469176.04999999987</v>
      </c>
      <c r="O67" s="155">
        <f t="shared" ref="O67" si="141">IF(O62="","",SUM(O60:O62))</f>
        <v>416430.29999999993</v>
      </c>
      <c r="P67" s="155">
        <f t="shared" ref="P67" si="142">IF(P62="","",SUM(P60:P62))</f>
        <v>507344.27000000025</v>
      </c>
      <c r="Q67" s="155" t="str">
        <f t="shared" si="140"/>
        <v/>
      </c>
      <c r="R67" s="55" t="str">
        <f t="shared" si="112"/>
        <v/>
      </c>
      <c r="T67" s="110" t="s">
        <v>88</v>
      </c>
      <c r="U67" s="196">
        <f>SUM(U60:U62)</f>
        <v>63838.016000000018</v>
      </c>
      <c r="V67" s="155">
        <f>SUM(V60:V62)</f>
        <v>79380.659999999989</v>
      </c>
      <c r="W67" s="155">
        <f>IF(W62="","",SUM(W60:W62))</f>
        <v>89950.456999999995</v>
      </c>
      <c r="X67" s="155">
        <f>IF(X62="","",SUM(X60:X62))</f>
        <v>90706.435000000056</v>
      </c>
      <c r="Y67" s="155">
        <f t="shared" ref="Y67:AJ67" si="143">IF(Y62="","",SUM(Y60:Y62))</f>
        <v>98610.478999999992</v>
      </c>
      <c r="Z67" s="155">
        <f t="shared" si="143"/>
        <v>84566.343999999997</v>
      </c>
      <c r="AA67" s="155">
        <f t="shared" si="143"/>
        <v>90045.485000000015</v>
      </c>
      <c r="AB67" s="155">
        <f t="shared" si="143"/>
        <v>94962.186000000016</v>
      </c>
      <c r="AC67" s="155">
        <f t="shared" si="143"/>
        <v>95891.539000000004</v>
      </c>
      <c r="AD67" s="155">
        <f t="shared" si="143"/>
        <v>103388.924</v>
      </c>
      <c r="AE67" s="155">
        <f t="shared" si="143"/>
        <v>140739.50200000001</v>
      </c>
      <c r="AF67" s="155">
        <f t="shared" si="143"/>
        <v>135949.3170000001</v>
      </c>
      <c r="AG67" s="155">
        <f t="shared" si="143"/>
        <v>144292.45000000004</v>
      </c>
      <c r="AH67" s="155">
        <f t="shared" ref="AH67" si="144">IF(AH62="","",SUM(AH60:AH62))</f>
        <v>128817.85499999998</v>
      </c>
      <c r="AI67" s="155">
        <f t="shared" si="143"/>
        <v>154201.60499999998</v>
      </c>
      <c r="AJ67" s="123" t="str">
        <f t="shared" si="143"/>
        <v/>
      </c>
      <c r="AK67" s="55" t="str">
        <f t="shared" si="113"/>
        <v/>
      </c>
      <c r="AM67" s="200">
        <f t="shared" si="115"/>
        <v>2.1176785143360082</v>
      </c>
      <c r="AN67" s="158">
        <f t="shared" si="115"/>
        <v>2.0453352071175841</v>
      </c>
      <c r="AO67" s="158">
        <f t="shared" ref="AO67:AY67" si="145">IF(W62="","",(W67/D67)*10)</f>
        <v>2.3611669003409426</v>
      </c>
      <c r="AP67" s="158">
        <f t="shared" si="145"/>
        <v>2.3941369028200361</v>
      </c>
      <c r="AQ67" s="158">
        <f t="shared" si="145"/>
        <v>2.4847350923925884</v>
      </c>
      <c r="AR67" s="158">
        <f t="shared" si="145"/>
        <v>2.5101040433685897</v>
      </c>
      <c r="AS67" s="158">
        <f t="shared" si="145"/>
        <v>2.8918726467832263</v>
      </c>
      <c r="AT67" s="158">
        <f t="shared" si="145"/>
        <v>2.8127189074129992</v>
      </c>
      <c r="AU67" s="158">
        <f t="shared" si="145"/>
        <v>3.045167309076886</v>
      </c>
      <c r="AV67" s="158">
        <f t="shared" si="145"/>
        <v>2.7727898597920304</v>
      </c>
      <c r="AW67" s="158">
        <f t="shared" si="145"/>
        <v>2.852185905056972</v>
      </c>
      <c r="AX67" s="158">
        <f t="shared" si="145"/>
        <v>2.9861126285193573</v>
      </c>
      <c r="AY67" s="158">
        <f t="shared" si="145"/>
        <v>3.0754436421040694</v>
      </c>
      <c r="AZ67" s="158">
        <f t="shared" ref="AZ67" si="146">IF(AH62="","",(AH67/O67)*10)</f>
        <v>3.093383334497994</v>
      </c>
      <c r="BA67" s="158">
        <f t="shared" ref="BA67" si="147">IF(AI62="","",(AI67/P67)*10)</f>
        <v>3.0393879288318342</v>
      </c>
      <c r="BB67" s="304" t="str">
        <f t="shared" si="134"/>
        <v/>
      </c>
      <c r="BC67" s="55" t="str">
        <f t="shared" si="111"/>
        <v/>
      </c>
    </row>
    <row r="68" spans="1:55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</row>
  </sheetData>
  <mergeCells count="24">
    <mergeCell ref="AM48:BB48"/>
    <mergeCell ref="BC48:BC49"/>
    <mergeCell ref="A48:A49"/>
    <mergeCell ref="B48:Q48"/>
    <mergeCell ref="R48:R49"/>
    <mergeCell ref="T48:T49"/>
    <mergeCell ref="U48:AJ48"/>
    <mergeCell ref="AK48:AK49"/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O23 P20:P23 B42:N45 O42:O45 U43:AH45 B64:O67 U64:AI67 U42:AG42 P42:P45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F70"/>
  <sheetViews>
    <sheetView showGridLines="0" topLeftCell="P1" workbookViewId="0">
      <selection activeCell="AI51" sqref="AI51:AJ62"/>
    </sheetView>
  </sheetViews>
  <sheetFormatPr defaultRowHeight="15" x14ac:dyDescent="0.25"/>
  <cols>
    <col min="1" max="1" width="18.7109375" customWidth="1"/>
    <col min="18" max="18" width="10.140625" customWidth="1"/>
    <col min="19" max="19" width="1.7109375" customWidth="1"/>
    <col min="20" max="20" width="18.7109375" hidden="1" customWidth="1"/>
    <col min="37" max="37" width="10" customWidth="1"/>
    <col min="38" max="38" width="1.7109375" customWidth="1"/>
    <col min="55" max="55" width="10" customWidth="1"/>
    <col min="57" max="58" width="9.140625" style="101"/>
  </cols>
  <sheetData>
    <row r="1" spans="1:58" ht="15.75" x14ac:dyDescent="0.25">
      <c r="A1" s="4" t="s">
        <v>100</v>
      </c>
    </row>
    <row r="3" spans="1:58" ht="15.75" thickBot="1" x14ac:dyDescent="0.3">
      <c r="R3" s="205" t="s">
        <v>1</v>
      </c>
      <c r="AK3" s="289">
        <v>1000</v>
      </c>
      <c r="BC3" s="289" t="s">
        <v>47</v>
      </c>
    </row>
    <row r="4" spans="1:58" ht="20.100000000000001" customHeight="1" x14ac:dyDescent="0.25">
      <c r="A4" s="348" t="s">
        <v>3</v>
      </c>
      <c r="B4" s="350" t="s">
        <v>71</v>
      </c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5"/>
      <c r="R4" s="353" t="s">
        <v>150</v>
      </c>
      <c r="T4" s="351" t="s">
        <v>3</v>
      </c>
      <c r="U4" s="343" t="s">
        <v>71</v>
      </c>
      <c r="V4" s="344"/>
      <c r="W4" s="344"/>
      <c r="X4" s="344"/>
      <c r="Y4" s="344"/>
      <c r="Z4" s="344"/>
      <c r="AA4" s="344"/>
      <c r="AB4" s="344"/>
      <c r="AC4" s="344"/>
      <c r="AD4" s="344"/>
      <c r="AE4" s="344"/>
      <c r="AF4" s="344"/>
      <c r="AG4" s="344"/>
      <c r="AH4" s="344"/>
      <c r="AI4" s="344"/>
      <c r="AJ4" s="345"/>
      <c r="AK4" s="355" t="s">
        <v>150</v>
      </c>
      <c r="AM4" s="343" t="s">
        <v>71</v>
      </c>
      <c r="AN4" s="344"/>
      <c r="AO4" s="344"/>
      <c r="AP4" s="344"/>
      <c r="AQ4" s="344"/>
      <c r="AR4" s="344"/>
      <c r="AS4" s="344"/>
      <c r="AT4" s="344"/>
      <c r="AU4" s="344"/>
      <c r="AV4" s="344"/>
      <c r="AW4" s="344"/>
      <c r="AX4" s="344"/>
      <c r="AY4" s="344"/>
      <c r="AZ4" s="344"/>
      <c r="BA4" s="344"/>
      <c r="BB4" s="345"/>
      <c r="BC4" s="353" t="s">
        <v>150</v>
      </c>
    </row>
    <row r="5" spans="1:58" ht="20.100000000000001" customHeight="1" thickBot="1" x14ac:dyDescent="0.3">
      <c r="A5" s="349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3">
        <v>2025</v>
      </c>
      <c r="R5" s="354"/>
      <c r="T5" s="352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356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35">
        <v>2018</v>
      </c>
      <c r="AV5" s="135">
        <v>2019</v>
      </c>
      <c r="AW5" s="135">
        <v>2020</v>
      </c>
      <c r="AX5" s="135">
        <v>2021</v>
      </c>
      <c r="AY5" s="135">
        <v>2022</v>
      </c>
      <c r="AZ5" s="135">
        <v>2023</v>
      </c>
      <c r="BA5" s="135">
        <v>2024</v>
      </c>
      <c r="BB5" s="133">
        <v>2025</v>
      </c>
      <c r="BC5" s="354"/>
      <c r="BE5" s="290">
        <v>2013</v>
      </c>
      <c r="BF5" s="290">
        <v>2014</v>
      </c>
    </row>
    <row r="6" spans="1:58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4"/>
      <c r="T6" s="291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4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2"/>
    </row>
    <row r="7" spans="1:58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204">
        <v>210798.97</v>
      </c>
      <c r="P7" s="204">
        <v>172338.33999999997</v>
      </c>
      <c r="Q7" s="112">
        <v>156625.44999999978</v>
      </c>
      <c r="R7" s="61">
        <f>IF(Q7="","",(Q7-P7)/P7)</f>
        <v>-9.1174662585238958E-2</v>
      </c>
      <c r="T7" s="109" t="s">
        <v>73</v>
      </c>
      <c r="U7" s="39">
        <v>5046.811999999999</v>
      </c>
      <c r="V7" s="153">
        <v>5419.8780000000006</v>
      </c>
      <c r="W7" s="153">
        <v>5376.692</v>
      </c>
      <c r="X7" s="153">
        <v>8185.9700000000021</v>
      </c>
      <c r="Y7" s="153">
        <v>9253.7109999999993</v>
      </c>
      <c r="Z7" s="153">
        <v>8018.4579999999987</v>
      </c>
      <c r="AA7" s="153">
        <v>7549.5260000000026</v>
      </c>
      <c r="AB7" s="153">
        <v>9256.76</v>
      </c>
      <c r="AC7" s="153">
        <v>8429.6530000000002</v>
      </c>
      <c r="AD7" s="153">
        <v>12162.242999999999</v>
      </c>
      <c r="AE7" s="153">
        <v>14395.186999999998</v>
      </c>
      <c r="AF7" s="153">
        <v>11537.55599999999</v>
      </c>
      <c r="AG7" s="153">
        <v>12256.628999999999</v>
      </c>
      <c r="AH7" s="153">
        <v>14702.600000000002</v>
      </c>
      <c r="AI7" s="153">
        <v>11238.355</v>
      </c>
      <c r="AJ7" s="112">
        <v>12322.106000000003</v>
      </c>
      <c r="AK7" s="61">
        <f>IF(AJ7="","",(AJ7-AI7)/AI7)</f>
        <v>9.643324134181594E-2</v>
      </c>
      <c r="AM7" s="124">
        <f t="shared" ref="AM7:AM16" si="0">(U7/B7)*10</f>
        <v>0.44977207995742902</v>
      </c>
      <c r="AN7" s="156">
        <f t="shared" ref="AN7:AN16" si="1">(V7/C7)*10</f>
        <v>0.43216420185329257</v>
      </c>
      <c r="AO7" s="156">
        <f t="shared" ref="AO7:AO16" si="2">(W7/D7)*10</f>
        <v>0.48157310832003042</v>
      </c>
      <c r="AP7" s="156">
        <f t="shared" ref="AP7:AP16" si="3">(X7/E7)*10</f>
        <v>0.81023144139078462</v>
      </c>
      <c r="AQ7" s="156">
        <f t="shared" ref="AQ7:AQ16" si="4">(Y7/F7)*10</f>
        <v>0.50984889235532815</v>
      </c>
      <c r="AR7" s="156">
        <f t="shared" ref="AR7:AR16" si="5">(Z7/G7)*10</f>
        <v>0.48445392298565154</v>
      </c>
      <c r="AS7" s="156">
        <f t="shared" ref="AS7:AS16" si="6">(AA7/H7)*10</f>
        <v>0.5923922796474268</v>
      </c>
      <c r="AT7" s="156">
        <f t="shared" ref="AT7:AT16" si="7">(AB7/I7)*10</f>
        <v>0.55910247502123656</v>
      </c>
      <c r="AU7" s="156">
        <f t="shared" ref="AU7:AU16" si="8">(AC7/J7)*10</f>
        <v>0.78036077850810914</v>
      </c>
      <c r="AV7" s="156">
        <f t="shared" ref="AV7:AV16" si="9">(AD7/K7)*10</f>
        <v>0.60468642002463424</v>
      </c>
      <c r="AW7" s="156">
        <f t="shared" ref="AW7:AW16" si="10">(AE7/L7)*10</f>
        <v>0.62204140404177755</v>
      </c>
      <c r="AX7" s="156">
        <f t="shared" ref="AX7:AX16" si="11">(AF7/M7)*10</f>
        <v>0.53835457336931103</v>
      </c>
      <c r="AY7" s="156">
        <f t="shared" ref="AY7:AY16" si="12">(AG7/N7)*10</f>
        <v>0.64681962194657916</v>
      </c>
      <c r="AZ7" s="156">
        <f t="shared" ref="AZ7:AZ22" si="13">(AH7/O7)*10</f>
        <v>0.69747020111151403</v>
      </c>
      <c r="BA7" s="156">
        <f t="shared" ref="BA7:BA22" si="14">(AI7/P7)*10</f>
        <v>0.65210997158264383</v>
      </c>
      <c r="BB7" s="156">
        <f>(AJ7/Q7)*10</f>
        <v>0.78672437972245379</v>
      </c>
      <c r="BC7" s="61">
        <f t="shared" ref="BC7:BC23" si="15">IF(BB7="","",(BB7-BA7)/BA7)</f>
        <v>0.20642899818431909</v>
      </c>
      <c r="BE7" s="105"/>
      <c r="BF7" s="105"/>
    </row>
    <row r="8" spans="1:58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202">
        <v>255504.85999999996</v>
      </c>
      <c r="P8" s="202">
        <v>195445.55999999997</v>
      </c>
      <c r="Q8" s="119">
        <v>168922.17999999982</v>
      </c>
      <c r="R8" s="52">
        <f t="shared" ref="R8:R23" si="16">IF(Q8="","",(Q8-P8)/P8)</f>
        <v>-0.13570725269993422</v>
      </c>
      <c r="T8" s="109" t="s">
        <v>74</v>
      </c>
      <c r="U8" s="19">
        <v>4875.3999999999996</v>
      </c>
      <c r="V8" s="154">
        <v>5047.22</v>
      </c>
      <c r="W8" s="154">
        <v>4979.2489999999998</v>
      </c>
      <c r="X8" s="154">
        <v>7645.0780000000004</v>
      </c>
      <c r="Y8" s="154">
        <v>9124.9479999999967</v>
      </c>
      <c r="Z8" s="154">
        <v>9271.5960000000014</v>
      </c>
      <c r="AA8" s="154">
        <v>8398.7909999999993</v>
      </c>
      <c r="AB8" s="154">
        <v>10079.532000000001</v>
      </c>
      <c r="AC8" s="154">
        <v>9460.1350000000002</v>
      </c>
      <c r="AD8" s="154">
        <v>13827.451999999999</v>
      </c>
      <c r="AE8" s="154">
        <v>13178.782000000005</v>
      </c>
      <c r="AF8" s="154">
        <v>12834.916000000007</v>
      </c>
      <c r="AG8" s="154">
        <v>17027.523999999998</v>
      </c>
      <c r="AH8" s="154">
        <v>16408.731999999996</v>
      </c>
      <c r="AI8" s="154">
        <v>12671.758000000003</v>
      </c>
      <c r="AJ8" s="119">
        <v>11512.162999999999</v>
      </c>
      <c r="AK8" s="52">
        <f t="shared" ref="AK8:AK23" si="17">IF(AJ8="","",(AJ8-AI8)/AI8)</f>
        <v>-9.1510191403592497E-2</v>
      </c>
      <c r="AM8" s="125">
        <f t="shared" si="0"/>
        <v>0.46934653261753362</v>
      </c>
      <c r="AN8" s="157">
        <f t="shared" si="1"/>
        <v>0.46007754707955117</v>
      </c>
      <c r="AO8" s="157">
        <f t="shared" si="2"/>
        <v>0.54886851547144277</v>
      </c>
      <c r="AP8" s="157">
        <f t="shared" si="3"/>
        <v>0.83587031142493495</v>
      </c>
      <c r="AQ8" s="157">
        <f t="shared" si="4"/>
        <v>0.51048511635099003</v>
      </c>
      <c r="AR8" s="157">
        <f t="shared" si="5"/>
        <v>0.48971130968147902</v>
      </c>
      <c r="AS8" s="157">
        <f t="shared" si="6"/>
        <v>0.52155723141664712</v>
      </c>
      <c r="AT8" s="157">
        <f t="shared" si="7"/>
        <v>0.55854530317506745</v>
      </c>
      <c r="AU8" s="157">
        <f t="shared" si="8"/>
        <v>0.93501907816934571</v>
      </c>
      <c r="AV8" s="157">
        <f t="shared" si="9"/>
        <v>0.57852492138372347</v>
      </c>
      <c r="AW8" s="157">
        <f t="shared" si="10"/>
        <v>0.65767022395341579</v>
      </c>
      <c r="AX8" s="157">
        <f t="shared" si="11"/>
        <v>0.49994277984027458</v>
      </c>
      <c r="AY8" s="157">
        <f t="shared" si="12"/>
        <v>0.64096617096176511</v>
      </c>
      <c r="AZ8" s="157">
        <f t="shared" si="13"/>
        <v>0.6422082147478525</v>
      </c>
      <c r="BA8" s="157">
        <f t="shared" si="14"/>
        <v>0.64835230843821701</v>
      </c>
      <c r="BB8" s="157">
        <f>IF(AJ8="","",(AJ8/Q8)*10)</f>
        <v>0.681506892700533</v>
      </c>
      <c r="BC8" s="52">
        <f t="shared" si="15"/>
        <v>5.1136679596592148E-2</v>
      </c>
      <c r="BE8" s="105"/>
      <c r="BF8" s="105"/>
    </row>
    <row r="9" spans="1:58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202">
        <v>307519.83</v>
      </c>
      <c r="P9" s="202">
        <v>174807.55999999991</v>
      </c>
      <c r="Q9" s="119">
        <v>151786.82000000007</v>
      </c>
      <c r="R9" s="52">
        <f t="shared" si="16"/>
        <v>-0.13169190165459582</v>
      </c>
      <c r="T9" s="109" t="s">
        <v>75</v>
      </c>
      <c r="U9" s="19">
        <v>7464.3919999999998</v>
      </c>
      <c r="V9" s="154">
        <v>5720.5099999999993</v>
      </c>
      <c r="W9" s="154">
        <v>6851.9379999999956</v>
      </c>
      <c r="X9" s="154">
        <v>7142.3209999999999</v>
      </c>
      <c r="Y9" s="154">
        <v>8172.4949999999981</v>
      </c>
      <c r="Z9" s="154">
        <v>8953.7059999999983</v>
      </c>
      <c r="AA9" s="154">
        <v>8549.0249999999996</v>
      </c>
      <c r="AB9" s="154">
        <v>9978.1299999999992</v>
      </c>
      <c r="AC9" s="154">
        <v>10309.046</v>
      </c>
      <c r="AD9" s="154">
        <v>11853.175999999999</v>
      </c>
      <c r="AE9" s="154">
        <v>12973.125000000002</v>
      </c>
      <c r="AF9" s="154">
        <v>17902.007000000001</v>
      </c>
      <c r="AG9" s="154">
        <v>13839.738000000005</v>
      </c>
      <c r="AH9" s="154">
        <v>20309.122000000007</v>
      </c>
      <c r="AI9" s="154">
        <v>13217.370000000008</v>
      </c>
      <c r="AJ9" s="119">
        <v>10989.185999999996</v>
      </c>
      <c r="AK9" s="52">
        <f t="shared" si="17"/>
        <v>-0.16857998225063009</v>
      </c>
      <c r="AM9" s="125">
        <f t="shared" si="0"/>
        <v>0.44454071154342661</v>
      </c>
      <c r="AN9" s="157">
        <f t="shared" si="1"/>
        <v>0.45529015514061527</v>
      </c>
      <c r="AO9" s="157">
        <f t="shared" si="2"/>
        <v>0.50458285709151873</v>
      </c>
      <c r="AP9" s="157">
        <f t="shared" si="3"/>
        <v>0.9105632961572816</v>
      </c>
      <c r="AQ9" s="157">
        <f t="shared" si="4"/>
        <v>0.51315833592555093</v>
      </c>
      <c r="AR9" s="157">
        <f t="shared" si="5"/>
        <v>0.49803333228390984</v>
      </c>
      <c r="AS9" s="157">
        <f t="shared" si="6"/>
        <v>0.54005566429495178</v>
      </c>
      <c r="AT9" s="157">
        <f t="shared" si="7"/>
        <v>0.54005481555322443</v>
      </c>
      <c r="AU9" s="157">
        <f t="shared" si="8"/>
        <v>0.78542204075338629</v>
      </c>
      <c r="AV9" s="157">
        <f t="shared" si="9"/>
        <v>0.56510951343186677</v>
      </c>
      <c r="AW9" s="157">
        <f t="shared" si="10"/>
        <v>0.62037909182406781</v>
      </c>
      <c r="AX9" s="157">
        <f t="shared" si="11"/>
        <v>0.51615206164782534</v>
      </c>
      <c r="AY9" s="157">
        <f t="shared" si="12"/>
        <v>0.70079856596885204</v>
      </c>
      <c r="AZ9" s="157">
        <f t="shared" si="13"/>
        <v>0.66041666321160508</v>
      </c>
      <c r="BA9" s="157">
        <f t="shared" si="14"/>
        <v>0.75610974719857738</v>
      </c>
      <c r="BB9" s="157">
        <f t="shared" ref="BB9:BB18" si="18">IF(AJ9="","",(AJ9/Q9)*10)</f>
        <v>0.72398815654745197</v>
      </c>
      <c r="BC9" s="52">
        <f t="shared" si="15"/>
        <v>-4.2482709381987775E-2</v>
      </c>
      <c r="BE9" s="105"/>
      <c r="BF9" s="105"/>
    </row>
    <row r="10" spans="1:58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202">
        <v>266354.15000000014</v>
      </c>
      <c r="P10" s="202">
        <v>163521.96999999991</v>
      </c>
      <c r="Q10" s="119"/>
      <c r="R10" s="52" t="str">
        <f t="shared" si="16"/>
        <v/>
      </c>
      <c r="T10" s="109" t="s">
        <v>76</v>
      </c>
      <c r="U10" s="19">
        <v>7083.5199999999986</v>
      </c>
      <c r="V10" s="154">
        <v>5734.7760000000007</v>
      </c>
      <c r="W10" s="154">
        <v>6986.2150000000011</v>
      </c>
      <c r="X10" s="154">
        <v>8949.2860000000001</v>
      </c>
      <c r="Y10" s="154">
        <v>7735.4290000000001</v>
      </c>
      <c r="Z10" s="154">
        <v>8580.4020000000019</v>
      </c>
      <c r="AA10" s="154">
        <v>6742.456000000001</v>
      </c>
      <c r="AB10" s="154">
        <v>10425.911000000004</v>
      </c>
      <c r="AC10" s="154">
        <v>11410.679</v>
      </c>
      <c r="AD10" s="154">
        <v>13024.389000000001</v>
      </c>
      <c r="AE10" s="154">
        <v>14120.863000000001</v>
      </c>
      <c r="AF10" s="154">
        <v>13171.960999999996</v>
      </c>
      <c r="AG10" s="154">
        <v>15339.621000000008</v>
      </c>
      <c r="AH10" s="154">
        <v>17054.146000000001</v>
      </c>
      <c r="AI10" s="154">
        <v>12217.896000000008</v>
      </c>
      <c r="AJ10" s="119"/>
      <c r="AK10" s="52" t="str">
        <f t="shared" si="17"/>
        <v/>
      </c>
      <c r="AM10" s="125">
        <f t="shared" si="0"/>
        <v>0.41567550232571626</v>
      </c>
      <c r="AN10" s="157">
        <f t="shared" si="1"/>
        <v>0.45686088859129592</v>
      </c>
      <c r="AO10" s="157">
        <f t="shared" si="2"/>
        <v>0.53272115749897475</v>
      </c>
      <c r="AP10" s="157">
        <f t="shared" si="3"/>
        <v>0.80396422819385238</v>
      </c>
      <c r="AQ10" s="157">
        <f t="shared" si="4"/>
        <v>0.55468838065790216</v>
      </c>
      <c r="AR10" s="157">
        <f t="shared" si="5"/>
        <v>0.49634555231011412</v>
      </c>
      <c r="AS10" s="157">
        <f t="shared" si="6"/>
        <v>0.55762801647298088</v>
      </c>
      <c r="AT10" s="157">
        <f t="shared" si="7"/>
        <v>0.53227135799174041</v>
      </c>
      <c r="AU10" s="157">
        <f t="shared" si="8"/>
        <v>0.75882468575155682</v>
      </c>
      <c r="AV10" s="157">
        <f t="shared" si="9"/>
        <v>0.5317533930111793</v>
      </c>
      <c r="AW10" s="157">
        <f t="shared" si="10"/>
        <v>0.60603680487223821</v>
      </c>
      <c r="AX10" s="157">
        <f t="shared" si="11"/>
        <v>0.55215186652573567</v>
      </c>
      <c r="AY10" s="157">
        <f t="shared" si="12"/>
        <v>0.73418718445085307</v>
      </c>
      <c r="AZ10" s="157">
        <f t="shared" si="13"/>
        <v>0.64028084413176933</v>
      </c>
      <c r="BA10" s="157">
        <f t="shared" si="14"/>
        <v>0.74717152685966393</v>
      </c>
      <c r="BB10" s="157" t="str">
        <f t="shared" si="18"/>
        <v/>
      </c>
      <c r="BC10" s="52" t="str">
        <f t="shared" si="15"/>
        <v/>
      </c>
      <c r="BE10" s="105"/>
      <c r="BF10" s="105"/>
    </row>
    <row r="11" spans="1:58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202">
        <v>272003.78999999992</v>
      </c>
      <c r="P11" s="202">
        <v>185138.12000000014</v>
      </c>
      <c r="Q11" s="119"/>
      <c r="R11" s="52" t="str">
        <f t="shared" si="16"/>
        <v/>
      </c>
      <c r="T11" s="109" t="s">
        <v>77</v>
      </c>
      <c r="U11" s="19">
        <v>5269.9080000000022</v>
      </c>
      <c r="V11" s="154">
        <v>6791.5110000000022</v>
      </c>
      <c r="W11" s="154">
        <v>6331.175000000002</v>
      </c>
      <c r="X11" s="154">
        <v>12356.189000000002</v>
      </c>
      <c r="Y11" s="154">
        <v>10013.188000000002</v>
      </c>
      <c r="Z11" s="154">
        <v>9709.3430000000008</v>
      </c>
      <c r="AA11" s="154">
        <v>9074.4239999999991</v>
      </c>
      <c r="AB11" s="154">
        <v>11193.306000000002</v>
      </c>
      <c r="AC11" s="154">
        <v>12194.198</v>
      </c>
      <c r="AD11" s="154">
        <v>12392.851000000008</v>
      </c>
      <c r="AE11" s="154">
        <v>10554.120999999999</v>
      </c>
      <c r="AF11" s="154">
        <v>14483.971999999998</v>
      </c>
      <c r="AG11" s="154">
        <v>20503.534999999996</v>
      </c>
      <c r="AH11" s="154">
        <v>18469.30599999999</v>
      </c>
      <c r="AI11" s="154">
        <v>13084.539999999999</v>
      </c>
      <c r="AJ11" s="119"/>
      <c r="AK11" s="52" t="str">
        <f t="shared" si="17"/>
        <v/>
      </c>
      <c r="AM11" s="125">
        <f t="shared" si="0"/>
        <v>0.4983700555886183</v>
      </c>
      <c r="AN11" s="157">
        <f t="shared" si="1"/>
        <v>0.46272411236012051</v>
      </c>
      <c r="AO11" s="157">
        <f t="shared" si="2"/>
        <v>0.59620293919642087</v>
      </c>
      <c r="AP11" s="157">
        <f t="shared" si="3"/>
        <v>0.78832235306922693</v>
      </c>
      <c r="AQ11" s="157">
        <f t="shared" si="4"/>
        <v>0.48065790285305188</v>
      </c>
      <c r="AR11" s="157">
        <f t="shared" si="5"/>
        <v>0.53317937263440585</v>
      </c>
      <c r="AS11" s="157">
        <f t="shared" si="6"/>
        <v>0.58051031214885285</v>
      </c>
      <c r="AT11" s="157">
        <f t="shared" si="7"/>
        <v>0.53719749811892448</v>
      </c>
      <c r="AU11" s="157">
        <f t="shared" si="8"/>
        <v>0.98815241189063374</v>
      </c>
      <c r="AV11" s="157">
        <f t="shared" si="9"/>
        <v>0.54251916481950524</v>
      </c>
      <c r="AW11" s="157">
        <f t="shared" si="10"/>
        <v>0.50895878228594893</v>
      </c>
      <c r="AX11" s="157">
        <f t="shared" si="11"/>
        <v>0.53260521749669598</v>
      </c>
      <c r="AY11" s="157">
        <f t="shared" si="12"/>
        <v>0.68745029417799752</v>
      </c>
      <c r="AZ11" s="157">
        <f t="shared" si="13"/>
        <v>0.67900914174762028</v>
      </c>
      <c r="BA11" s="157">
        <f t="shared" si="14"/>
        <v>0.70674478059947843</v>
      </c>
      <c r="BB11" s="157" t="str">
        <f t="shared" si="18"/>
        <v/>
      </c>
      <c r="BC11" s="52" t="str">
        <f t="shared" si="15"/>
        <v/>
      </c>
      <c r="BE11" s="105"/>
      <c r="BF11" s="105"/>
    </row>
    <row r="12" spans="1:58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202">
        <v>318138.08000000066</v>
      </c>
      <c r="P12" s="202">
        <v>176789.4599999999</v>
      </c>
      <c r="Q12" s="119"/>
      <c r="R12" s="52" t="str">
        <f t="shared" si="16"/>
        <v/>
      </c>
      <c r="T12" s="109" t="s">
        <v>78</v>
      </c>
      <c r="U12" s="19">
        <v>8468.7459999999992</v>
      </c>
      <c r="V12" s="154">
        <v>4467.674</v>
      </c>
      <c r="W12" s="154">
        <v>6989.1480000000029</v>
      </c>
      <c r="X12" s="154">
        <v>11275.52199999999</v>
      </c>
      <c r="Y12" s="154">
        <v>8874.6120000000028</v>
      </c>
      <c r="Z12" s="154">
        <v>11770.861000000004</v>
      </c>
      <c r="AA12" s="154">
        <v>9513.2329999999984</v>
      </c>
      <c r="AB12" s="154">
        <v>14562.611999999999</v>
      </c>
      <c r="AC12" s="154">
        <v>13054.882</v>
      </c>
      <c r="AD12" s="154">
        <v>13834.111000000008</v>
      </c>
      <c r="AE12" s="154">
        <v>12299.127999999995</v>
      </c>
      <c r="AF12" s="154">
        <v>14683.353999999999</v>
      </c>
      <c r="AG12" s="154">
        <v>14797.464000000002</v>
      </c>
      <c r="AH12" s="154">
        <v>19672.213000000003</v>
      </c>
      <c r="AI12" s="154">
        <v>14265.303999999995</v>
      </c>
      <c r="AJ12" s="119"/>
      <c r="AK12" s="52" t="str">
        <f t="shared" si="17"/>
        <v/>
      </c>
      <c r="AM12" s="125">
        <f t="shared" si="0"/>
        <v>0.48940102083250003</v>
      </c>
      <c r="AN12" s="157">
        <f t="shared" si="1"/>
        <v>0.50449374344847098</v>
      </c>
      <c r="AO12" s="157">
        <f t="shared" si="2"/>
        <v>0.57729878622795316</v>
      </c>
      <c r="AP12" s="157">
        <f t="shared" si="3"/>
        <v>0.79192363779461905</v>
      </c>
      <c r="AQ12" s="157">
        <f t="shared" si="4"/>
        <v>0.54221451310521085</v>
      </c>
      <c r="AR12" s="157">
        <f t="shared" si="5"/>
        <v>0.51688432623633229</v>
      </c>
      <c r="AS12" s="157">
        <f t="shared" si="6"/>
        <v>0.58966471319058733</v>
      </c>
      <c r="AT12" s="157">
        <f t="shared" si="7"/>
        <v>0.5887425368740008</v>
      </c>
      <c r="AU12" s="157">
        <f t="shared" si="8"/>
        <v>0.81811264500872194</v>
      </c>
      <c r="AV12" s="157">
        <f t="shared" si="9"/>
        <v>0.55588770322698033</v>
      </c>
      <c r="AW12" s="157">
        <f t="shared" si="10"/>
        <v>0.61193119574758248</v>
      </c>
      <c r="AX12" s="157">
        <f t="shared" si="11"/>
        <v>0.53029614319348128</v>
      </c>
      <c r="AY12" s="157">
        <f t="shared" si="12"/>
        <v>0.65521819073438026</v>
      </c>
      <c r="AZ12" s="157">
        <f t="shared" si="13"/>
        <v>0.61835455221204461</v>
      </c>
      <c r="BA12" s="157">
        <f t="shared" si="14"/>
        <v>0.80690919017457274</v>
      </c>
      <c r="BB12" s="157" t="str">
        <f t="shared" si="18"/>
        <v/>
      </c>
      <c r="BC12" s="52" t="str">
        <f t="shared" si="15"/>
        <v/>
      </c>
      <c r="BE12" s="105"/>
      <c r="BF12" s="105"/>
    </row>
    <row r="13" spans="1:58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202">
        <v>165682.68999999983</v>
      </c>
      <c r="Q13" s="119"/>
      <c r="R13" s="52" t="str">
        <f t="shared" si="16"/>
        <v/>
      </c>
      <c r="T13" s="109" t="s">
        <v>79</v>
      </c>
      <c r="U13" s="19">
        <v>8304.4390000000039</v>
      </c>
      <c r="V13" s="154">
        <v>7350.9219999999987</v>
      </c>
      <c r="W13" s="154">
        <v>8610.476999999999</v>
      </c>
      <c r="X13" s="154">
        <v>14121.920000000007</v>
      </c>
      <c r="Y13" s="154">
        <v>13262.653999999999</v>
      </c>
      <c r="Z13" s="154">
        <v>12363.967000000001</v>
      </c>
      <c r="AA13" s="154">
        <v>8473.6030000000046</v>
      </c>
      <c r="AB13" s="154">
        <v>11749.72900000001</v>
      </c>
      <c r="AC13" s="154">
        <v>14285.174000000001</v>
      </c>
      <c r="AD13" s="154">
        <v>14287.105000000005</v>
      </c>
      <c r="AE13" s="154">
        <v>16611.900999999998</v>
      </c>
      <c r="AF13" s="154">
        <v>15670.151999999995</v>
      </c>
      <c r="AG13" s="154">
        <v>16724.077000000001</v>
      </c>
      <c r="AH13" s="154">
        <v>19188.491000000005</v>
      </c>
      <c r="AI13" s="154">
        <v>13486.543000000003</v>
      </c>
      <c r="AJ13" s="119"/>
      <c r="AK13" s="52" t="str">
        <f t="shared" si="17"/>
        <v/>
      </c>
      <c r="AM13" s="125">
        <f t="shared" si="0"/>
        <v>0.53967478774498701</v>
      </c>
      <c r="AN13" s="157">
        <f t="shared" si="1"/>
        <v>0.50255463998014638</v>
      </c>
      <c r="AO13" s="157">
        <f t="shared" si="2"/>
        <v>0.66411025378018629</v>
      </c>
      <c r="AP13" s="157">
        <f t="shared" si="3"/>
        <v>0.78542266846555253</v>
      </c>
      <c r="AQ13" s="157">
        <f t="shared" si="4"/>
        <v>0.49213350654252608</v>
      </c>
      <c r="AR13" s="157">
        <f t="shared" si="5"/>
        <v>0.51999625184490039</v>
      </c>
      <c r="AS13" s="157">
        <f t="shared" si="6"/>
        <v>0.57328655806682549</v>
      </c>
      <c r="AT13" s="157">
        <f t="shared" si="7"/>
        <v>0.56676539384784497</v>
      </c>
      <c r="AU13" s="157">
        <f t="shared" si="8"/>
        <v>0.81053566648256559</v>
      </c>
      <c r="AV13" s="157">
        <f t="shared" si="9"/>
        <v>0.51265743593434887</v>
      </c>
      <c r="AW13" s="157">
        <f t="shared" si="10"/>
        <v>0.58120081940987156</v>
      </c>
      <c r="AX13" s="157">
        <f t="shared" si="11"/>
        <v>0.56183921787576485</v>
      </c>
      <c r="AY13" s="157">
        <f t="shared" si="12"/>
        <v>0.70847582532245557</v>
      </c>
      <c r="AZ13" s="157">
        <f t="shared" si="13"/>
        <v>0.65272437761799085</v>
      </c>
      <c r="BA13" s="157">
        <f t="shared" si="14"/>
        <v>0.8139983120747265</v>
      </c>
      <c r="BB13" s="157" t="str">
        <f t="shared" si="18"/>
        <v/>
      </c>
      <c r="BC13" s="52" t="str">
        <f t="shared" si="15"/>
        <v/>
      </c>
      <c r="BE13" s="105"/>
      <c r="BF13" s="105"/>
    </row>
    <row r="14" spans="1:58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202">
        <v>165638.50000000012</v>
      </c>
      <c r="Q14" s="119"/>
      <c r="R14" s="52" t="str">
        <f t="shared" si="16"/>
        <v/>
      </c>
      <c r="T14" s="109" t="s">
        <v>80</v>
      </c>
      <c r="U14" s="19">
        <v>7854.7379999999985</v>
      </c>
      <c r="V14" s="154">
        <v>8326.2219999999998</v>
      </c>
      <c r="W14" s="154">
        <v>7079.4509999999991</v>
      </c>
      <c r="X14" s="154">
        <v>9224.3630000000012</v>
      </c>
      <c r="Y14" s="154">
        <v>8588.8440000000028</v>
      </c>
      <c r="Z14" s="154">
        <v>10903.496999999998</v>
      </c>
      <c r="AA14" s="154">
        <v>9835.2980000000043</v>
      </c>
      <c r="AB14" s="154">
        <v>10047.059999999994</v>
      </c>
      <c r="AC14" s="154">
        <v>13857.925999999999</v>
      </c>
      <c r="AD14" s="154">
        <v>14770.591999999991</v>
      </c>
      <c r="AE14" s="154">
        <v>15842.40800000001</v>
      </c>
      <c r="AF14" s="154">
        <v>12842.719000000006</v>
      </c>
      <c r="AG14" s="154">
        <v>16614.627</v>
      </c>
      <c r="AH14" s="154">
        <v>17015.243999999999</v>
      </c>
      <c r="AI14" s="154">
        <v>12652.244000000006</v>
      </c>
      <c r="AJ14" s="119"/>
      <c r="AK14" s="52" t="str">
        <f t="shared" si="17"/>
        <v/>
      </c>
      <c r="AM14" s="125">
        <f t="shared" si="0"/>
        <v>0.45427317597741834</v>
      </c>
      <c r="AN14" s="157">
        <f t="shared" si="1"/>
        <v>0.4208013449111434</v>
      </c>
      <c r="AO14" s="157">
        <f t="shared" si="2"/>
        <v>0.65057433259497854</v>
      </c>
      <c r="AP14" s="157">
        <f t="shared" si="3"/>
        <v>0.71673199543963806</v>
      </c>
      <c r="AQ14" s="157">
        <f t="shared" si="4"/>
        <v>0.436259341155668</v>
      </c>
      <c r="AR14" s="157">
        <f t="shared" si="5"/>
        <v>0.46104324133086483</v>
      </c>
      <c r="AS14" s="157">
        <f t="shared" si="6"/>
        <v>0.60980228558256033</v>
      </c>
      <c r="AT14" s="157">
        <f t="shared" si="7"/>
        <v>0.58552699212611625</v>
      </c>
      <c r="AU14" s="157">
        <f t="shared" si="8"/>
        <v>0.76922209294470589</v>
      </c>
      <c r="AV14" s="157">
        <f t="shared" si="9"/>
        <v>0.49861409740591178</v>
      </c>
      <c r="AW14" s="157">
        <f t="shared" si="10"/>
        <v>0.55334691691330395</v>
      </c>
      <c r="AX14" s="157">
        <f t="shared" si="11"/>
        <v>0.58589877803467094</v>
      </c>
      <c r="AY14" s="157">
        <f t="shared" si="12"/>
        <v>0.6847548913986925</v>
      </c>
      <c r="AZ14" s="157">
        <f t="shared" si="13"/>
        <v>0.67717661002250795</v>
      </c>
      <c r="BA14" s="157">
        <f t="shared" si="14"/>
        <v>0.76384681097691642</v>
      </c>
      <c r="BB14" s="157" t="str">
        <f t="shared" si="18"/>
        <v/>
      </c>
      <c r="BC14" s="52" t="str">
        <f t="shared" si="15"/>
        <v/>
      </c>
      <c r="BE14" s="105"/>
      <c r="BF14" s="105"/>
    </row>
    <row r="15" spans="1:58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202">
        <v>165361.18999999983</v>
      </c>
      <c r="Q15" s="119"/>
      <c r="R15" s="52" t="str">
        <f t="shared" si="16"/>
        <v/>
      </c>
      <c r="T15" s="109" t="s">
        <v>81</v>
      </c>
      <c r="U15" s="19">
        <v>8976.5390000000007</v>
      </c>
      <c r="V15" s="154">
        <v>8231.4969999999994</v>
      </c>
      <c r="W15" s="154">
        <v>7380.0529999999981</v>
      </c>
      <c r="X15" s="154">
        <v>9158.0150000000012</v>
      </c>
      <c r="Y15" s="154">
        <v>11920.680999999999</v>
      </c>
      <c r="Z15" s="154">
        <v>8611.9049999999952</v>
      </c>
      <c r="AA15" s="154">
        <v>9047.3699999999972</v>
      </c>
      <c r="AB15" s="154">
        <v>10872.128000000008</v>
      </c>
      <c r="AC15" s="154">
        <v>13645.628000000001</v>
      </c>
      <c r="AD15" s="154">
        <v>13484.313000000007</v>
      </c>
      <c r="AE15" s="154">
        <v>12902.209999999997</v>
      </c>
      <c r="AF15" s="154">
        <v>12615.414999999995</v>
      </c>
      <c r="AG15" s="154">
        <v>19603.920000000002</v>
      </c>
      <c r="AH15" s="154">
        <v>13282.670000000006</v>
      </c>
      <c r="AI15" s="154">
        <v>13319.622999999998</v>
      </c>
      <c r="AJ15" s="119"/>
      <c r="AK15" s="52" t="str">
        <f t="shared" si="17"/>
        <v/>
      </c>
      <c r="AM15" s="125">
        <f t="shared" si="0"/>
        <v>0.48608894904468092</v>
      </c>
      <c r="AN15" s="157">
        <f t="shared" si="1"/>
        <v>0.57028198953005838</v>
      </c>
      <c r="AO15" s="157">
        <f t="shared" si="2"/>
        <v>0.92129144158854492</v>
      </c>
      <c r="AP15" s="157">
        <f t="shared" si="3"/>
        <v>0.7448792684285741</v>
      </c>
      <c r="AQ15" s="157">
        <f t="shared" si="4"/>
        <v>0.55097709882665669</v>
      </c>
      <c r="AR15" s="157">
        <f t="shared" si="5"/>
        <v>0.56417277320115655</v>
      </c>
      <c r="AS15" s="157">
        <f t="shared" si="6"/>
        <v>0.60424963739491866</v>
      </c>
      <c r="AT15" s="157">
        <f t="shared" si="7"/>
        <v>0.79059534211607208</v>
      </c>
      <c r="AU15" s="157">
        <f t="shared" si="8"/>
        <v>0.86320088116450155</v>
      </c>
      <c r="AV15" s="157">
        <f t="shared" si="9"/>
        <v>0.54272632991931669</v>
      </c>
      <c r="AW15" s="157">
        <f t="shared" si="10"/>
        <v>0.66524202077045469</v>
      </c>
      <c r="AX15" s="157">
        <f t="shared" si="11"/>
        <v>0.67829880835180723</v>
      </c>
      <c r="AY15" s="157">
        <f t="shared" si="12"/>
        <v>0.71514501955494125</v>
      </c>
      <c r="AZ15" s="157">
        <f t="shared" si="13"/>
        <v>0.77600198495057482</v>
      </c>
      <c r="BA15" s="157">
        <f t="shared" si="14"/>
        <v>0.80548664411522508</v>
      </c>
      <c r="BB15" s="157" t="str">
        <f t="shared" si="18"/>
        <v/>
      </c>
      <c r="BC15" s="52" t="str">
        <f t="shared" si="15"/>
        <v/>
      </c>
      <c r="BE15" s="105"/>
      <c r="BF15" s="105"/>
    </row>
    <row r="16" spans="1:58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202">
        <v>156977.19999999984</v>
      </c>
      <c r="Q16" s="119"/>
      <c r="R16" s="52" t="str">
        <f t="shared" si="16"/>
        <v/>
      </c>
      <c r="T16" s="109" t="s">
        <v>82</v>
      </c>
      <c r="U16" s="19">
        <v>8917.1569999999974</v>
      </c>
      <c r="V16" s="154">
        <v>6317.9840000000004</v>
      </c>
      <c r="W16" s="154">
        <v>6844.7550000000019</v>
      </c>
      <c r="X16" s="154">
        <v>12425.312000000002</v>
      </c>
      <c r="Y16" s="154">
        <v>11852.688999999998</v>
      </c>
      <c r="Z16" s="154">
        <v>8900.4360000000015</v>
      </c>
      <c r="AA16" s="154">
        <v>10677.083000000001</v>
      </c>
      <c r="AB16" s="154">
        <v>13098.086000000008</v>
      </c>
      <c r="AC16" s="154">
        <v>16740.395</v>
      </c>
      <c r="AD16" s="154">
        <v>17459.428999999986</v>
      </c>
      <c r="AE16" s="154">
        <v>14265.805999999997</v>
      </c>
      <c r="AF16" s="154">
        <v>13945.046000000009</v>
      </c>
      <c r="AG16" s="154">
        <v>17808.539999999997</v>
      </c>
      <c r="AH16" s="154">
        <v>12604.263000000004</v>
      </c>
      <c r="AI16" s="154">
        <v>12170.897999999996</v>
      </c>
      <c r="AJ16" s="119"/>
      <c r="AK16" s="52" t="str">
        <f t="shared" si="17"/>
        <v/>
      </c>
      <c r="AM16" s="125">
        <f t="shared" si="0"/>
        <v>0.50940855377704619</v>
      </c>
      <c r="AN16" s="157">
        <f t="shared" si="1"/>
        <v>0.62502982699747878</v>
      </c>
      <c r="AO16" s="157">
        <f t="shared" si="2"/>
        <v>0.99154958019518513</v>
      </c>
      <c r="AP16" s="157">
        <f t="shared" si="3"/>
        <v>0.80404355483546253</v>
      </c>
      <c r="AQ16" s="157">
        <f t="shared" si="4"/>
        <v>0.61733227853359063</v>
      </c>
      <c r="AR16" s="157">
        <f t="shared" si="5"/>
        <v>0.71987570862832317</v>
      </c>
      <c r="AS16" s="157">
        <f t="shared" si="6"/>
        <v>0.76635350276526137</v>
      </c>
      <c r="AT16" s="157">
        <f t="shared" si="7"/>
        <v>0.8211433301976967</v>
      </c>
      <c r="AU16" s="157">
        <f t="shared" si="8"/>
        <v>0.76836051432490382</v>
      </c>
      <c r="AV16" s="157">
        <f t="shared" si="9"/>
        <v>0.62297780713489115</v>
      </c>
      <c r="AW16" s="157">
        <f t="shared" si="10"/>
        <v>0.64502965024503012</v>
      </c>
      <c r="AX16" s="157">
        <f t="shared" si="11"/>
        <v>0.62782479707526928</v>
      </c>
      <c r="AY16" s="157">
        <f t="shared" si="12"/>
        <v>0.68654140158990717</v>
      </c>
      <c r="AZ16" s="157">
        <f t="shared" si="13"/>
        <v>0.74745639444379508</v>
      </c>
      <c r="BA16" s="157">
        <f t="shared" si="14"/>
        <v>0.77532902867422848</v>
      </c>
      <c r="BB16" s="157" t="str">
        <f t="shared" si="18"/>
        <v/>
      </c>
      <c r="BC16" s="52" t="str">
        <f t="shared" si="15"/>
        <v/>
      </c>
      <c r="BE16" s="105"/>
      <c r="BF16" s="105"/>
    </row>
    <row r="17" spans="1:58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202">
        <v>199471.92999999993</v>
      </c>
      <c r="Q17" s="119"/>
      <c r="R17" s="52" t="str">
        <f t="shared" si="16"/>
        <v/>
      </c>
      <c r="T17" s="109" t="s">
        <v>83</v>
      </c>
      <c r="U17" s="19">
        <v>8623.6640000000007</v>
      </c>
      <c r="V17" s="154">
        <v>7729.3239999999987</v>
      </c>
      <c r="W17" s="154">
        <v>10518.219000000001</v>
      </c>
      <c r="X17" s="154">
        <v>7756.1780000000035</v>
      </c>
      <c r="Y17" s="154">
        <v>12715.098000000002</v>
      </c>
      <c r="Z17" s="154">
        <v>10229.966999999997</v>
      </c>
      <c r="AA17" s="154">
        <v>10778.716999999997</v>
      </c>
      <c r="AB17" s="154">
        <v>11138.637000000001</v>
      </c>
      <c r="AC17" s="154">
        <v>17757.596000000001</v>
      </c>
      <c r="AD17" s="154">
        <v>15905.198000000008</v>
      </c>
      <c r="AE17" s="154">
        <v>14901.102000000014</v>
      </c>
      <c r="AF17" s="154">
        <v>15769.840000000007</v>
      </c>
      <c r="AG17" s="154">
        <v>21137.471000000001</v>
      </c>
      <c r="AH17" s="154">
        <v>15377.04</v>
      </c>
      <c r="AI17" s="154">
        <v>16604.206999999991</v>
      </c>
      <c r="AJ17" s="119"/>
      <c r="AK17" s="52" t="str">
        <f t="shared" si="17"/>
        <v/>
      </c>
      <c r="AM17" s="125">
        <f t="shared" ref="AM17:AN23" si="19">(U17/B17)*10</f>
        <v>0.60031460662581315</v>
      </c>
      <c r="AN17" s="157">
        <f t="shared" si="19"/>
        <v>0.71355709966938063</v>
      </c>
      <c r="AO17" s="157">
        <f t="shared" ref="AO17:AR19" si="20">IF(W17="","",(W17/D17)*10)</f>
        <v>0.83440387019522733</v>
      </c>
      <c r="AP17" s="157">
        <f t="shared" si="20"/>
        <v>0.75962205850307263</v>
      </c>
      <c r="AQ17" s="157">
        <f t="shared" si="20"/>
        <v>0.665186196292187</v>
      </c>
      <c r="AR17" s="157">
        <f t="shared" si="20"/>
        <v>0.71107592250929597</v>
      </c>
      <c r="AS17" s="157">
        <f t="shared" ref="AS17:AY22" si="21">(AA17/H17)*10</f>
        <v>0.71269022597614096</v>
      </c>
      <c r="AT17" s="157">
        <f t="shared" si="21"/>
        <v>0.81960669958150867</v>
      </c>
      <c r="AU17" s="157">
        <f t="shared" si="21"/>
        <v>0.65924492501094711</v>
      </c>
      <c r="AV17" s="157">
        <f t="shared" si="21"/>
        <v>0.69739113193480651</v>
      </c>
      <c r="AW17" s="157">
        <f t="shared" si="21"/>
        <v>0.65871886092679444</v>
      </c>
      <c r="AX17" s="157">
        <f t="shared" si="21"/>
        <v>0.73566620101991387</v>
      </c>
      <c r="AY17" s="157">
        <f t="shared" si="21"/>
        <v>0.76443149183598691</v>
      </c>
      <c r="AZ17" s="157">
        <f t="shared" si="13"/>
        <v>0.82982872772482164</v>
      </c>
      <c r="BA17" s="157">
        <f t="shared" si="14"/>
        <v>0.83240819898819829</v>
      </c>
      <c r="BB17" s="157" t="str">
        <f t="shared" si="18"/>
        <v/>
      </c>
      <c r="BC17" s="52" t="str">
        <f t="shared" si="15"/>
        <v/>
      </c>
      <c r="BE17" s="105"/>
      <c r="BF17" s="105"/>
    </row>
    <row r="18" spans="1:58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202">
        <v>191594.96999999983</v>
      </c>
      <c r="Q18" s="119"/>
      <c r="R18" s="52" t="str">
        <f t="shared" si="16"/>
        <v/>
      </c>
      <c r="T18" s="109" t="s">
        <v>84</v>
      </c>
      <c r="U18" s="19">
        <v>8608.0499999999975</v>
      </c>
      <c r="V18" s="154">
        <v>10777.051000000001</v>
      </c>
      <c r="W18" s="154">
        <v>8423.9280000000035</v>
      </c>
      <c r="X18" s="154">
        <v>14158.847</v>
      </c>
      <c r="Y18" s="154">
        <v>13639.642000000007</v>
      </c>
      <c r="Z18" s="154">
        <v>9440.7710000000006</v>
      </c>
      <c r="AA18" s="154">
        <v>11551.010000000002</v>
      </c>
      <c r="AB18" s="154">
        <v>14804.034999999996</v>
      </c>
      <c r="AC18" s="154">
        <v>13581.739</v>
      </c>
      <c r="AD18" s="154">
        <v>16207.478999999999</v>
      </c>
      <c r="AE18" s="154">
        <v>14210.079999999994</v>
      </c>
      <c r="AF18" s="154">
        <v>17409.10100000001</v>
      </c>
      <c r="AG18" s="154">
        <v>19690.529000000002</v>
      </c>
      <c r="AH18" s="154">
        <v>13497.761999999999</v>
      </c>
      <c r="AI18" s="154">
        <v>13990.581999999999</v>
      </c>
      <c r="AJ18" s="119"/>
      <c r="AK18" s="52" t="str">
        <f t="shared" si="17"/>
        <v/>
      </c>
      <c r="AM18" s="125">
        <f t="shared" si="19"/>
        <v>0.56293609227965202</v>
      </c>
      <c r="AN18" s="157">
        <f t="shared" si="19"/>
        <v>0.49757933898949919</v>
      </c>
      <c r="AO18" s="157">
        <f t="shared" si="20"/>
        <v>0.98046650538801527</v>
      </c>
      <c r="AP18" s="157">
        <f t="shared" si="20"/>
        <v>0.61540853762851611</v>
      </c>
      <c r="AQ18" s="157">
        <f t="shared" si="20"/>
        <v>0.58447388363736552</v>
      </c>
      <c r="AR18" s="157">
        <f t="shared" si="20"/>
        <v>0.63213282543644767</v>
      </c>
      <c r="AS18" s="157">
        <f t="shared" si="21"/>
        <v>0.68056524515204542</v>
      </c>
      <c r="AT18" s="157">
        <f t="shared" si="21"/>
        <v>0.91603617653690639</v>
      </c>
      <c r="AU18" s="157">
        <f t="shared" si="21"/>
        <v>0.67341958545274683</v>
      </c>
      <c r="AV18" s="157">
        <f t="shared" si="21"/>
        <v>0.7003002037365289</v>
      </c>
      <c r="AW18" s="157">
        <f t="shared" si="21"/>
        <v>0.56951749515031103</v>
      </c>
      <c r="AX18" s="157">
        <f t="shared" si="21"/>
        <v>0.71024266463191987</v>
      </c>
      <c r="AY18" s="157">
        <f t="shared" si="21"/>
        <v>0.66289479896411974</v>
      </c>
      <c r="AZ18" s="157">
        <f t="shared" si="13"/>
        <v>0.70266087654455567</v>
      </c>
      <c r="BA18" s="157">
        <f t="shared" si="14"/>
        <v>0.73021656048694872</v>
      </c>
      <c r="BB18" s="157" t="str">
        <f t="shared" si="18"/>
        <v/>
      </c>
      <c r="BC18" s="52" t="str">
        <f t="shared" si="15"/>
        <v/>
      </c>
      <c r="BE18" s="105"/>
      <c r="BF18" s="105"/>
    </row>
    <row r="19" spans="1:58" ht="20.100000000000001" customHeight="1" thickBot="1" x14ac:dyDescent="0.3">
      <c r="A19" s="35" t="str">
        <f>'2'!A19</f>
        <v>jan-mar</v>
      </c>
      <c r="B19" s="167">
        <f>SUM(B7:B9)</f>
        <v>383996.99999999988</v>
      </c>
      <c r="C19" s="168">
        <f t="shared" ref="C19:Q19" si="22">SUM(C7:C9)</f>
        <v>360761.51999999996</v>
      </c>
      <c r="D19" s="168">
        <f t="shared" si="22"/>
        <v>338161.04999999993</v>
      </c>
      <c r="E19" s="168">
        <f t="shared" si="22"/>
        <v>270933.47000000003</v>
      </c>
      <c r="F19" s="168">
        <f t="shared" si="22"/>
        <v>519508.35</v>
      </c>
      <c r="G19" s="168">
        <f t="shared" si="22"/>
        <v>534624.43999999983</v>
      </c>
      <c r="H19" s="168">
        <f t="shared" si="22"/>
        <v>446773.26</v>
      </c>
      <c r="I19" s="168">
        <f t="shared" si="22"/>
        <v>530786.49</v>
      </c>
      <c r="J19" s="168">
        <f t="shared" si="22"/>
        <v>340453.22</v>
      </c>
      <c r="K19" s="168">
        <f t="shared" si="22"/>
        <v>649895.34000000008</v>
      </c>
      <c r="L19" s="168">
        <f t="shared" si="22"/>
        <v>640920.42999999993</v>
      </c>
      <c r="M19" s="168">
        <f t="shared" si="22"/>
        <v>817875.08000000077</v>
      </c>
      <c r="N19" s="168">
        <f t="shared" si="22"/>
        <v>652629.94999999914</v>
      </c>
      <c r="O19" s="168">
        <f t="shared" si="22"/>
        <v>773823.65999999992</v>
      </c>
      <c r="P19" s="168">
        <f t="shared" si="22"/>
        <v>542591.45999999985</v>
      </c>
      <c r="Q19" s="318">
        <f t="shared" si="22"/>
        <v>477334.44999999966</v>
      </c>
      <c r="R19" s="164">
        <f t="shared" si="16"/>
        <v>-0.12026914319661464</v>
      </c>
      <c r="S19" s="171"/>
      <c r="T19" s="170"/>
      <c r="U19" s="167">
        <f>SUM(U7:U9)</f>
        <v>17386.603999999999</v>
      </c>
      <c r="V19" s="168">
        <f t="shared" ref="V19:AJ19" si="23">SUM(V7:V9)</f>
        <v>16187.608</v>
      </c>
      <c r="W19" s="168">
        <f t="shared" si="23"/>
        <v>17207.878999999994</v>
      </c>
      <c r="X19" s="168">
        <f t="shared" si="23"/>
        <v>22973.369000000002</v>
      </c>
      <c r="Y19" s="168">
        <f t="shared" si="23"/>
        <v>26551.153999999995</v>
      </c>
      <c r="Z19" s="168">
        <f t="shared" si="23"/>
        <v>26243.759999999998</v>
      </c>
      <c r="AA19" s="168">
        <f t="shared" si="23"/>
        <v>24497.342000000004</v>
      </c>
      <c r="AB19" s="168">
        <f t="shared" si="23"/>
        <v>29314.421999999999</v>
      </c>
      <c r="AC19" s="168">
        <f t="shared" si="23"/>
        <v>28198.834000000003</v>
      </c>
      <c r="AD19" s="168">
        <f t="shared" si="23"/>
        <v>37842.870999999999</v>
      </c>
      <c r="AE19" s="168">
        <f t="shared" si="23"/>
        <v>40547.094000000005</v>
      </c>
      <c r="AF19" s="168">
        <f t="shared" si="23"/>
        <v>42274.478999999992</v>
      </c>
      <c r="AG19" s="168">
        <f t="shared" si="23"/>
        <v>43123.891000000003</v>
      </c>
      <c r="AH19" s="168">
        <f t="shared" si="23"/>
        <v>51420.454000000005</v>
      </c>
      <c r="AI19" s="168">
        <f t="shared" si="23"/>
        <v>37127.483000000015</v>
      </c>
      <c r="AJ19" s="169">
        <f t="shared" si="23"/>
        <v>34823.454999999994</v>
      </c>
      <c r="AK19" s="61">
        <f t="shared" si="17"/>
        <v>-6.2057209749446771E-2</v>
      </c>
      <c r="AM19" s="172">
        <f t="shared" si="19"/>
        <v>0.45277968317460826</v>
      </c>
      <c r="AN19" s="173">
        <f t="shared" si="19"/>
        <v>0.44870661372088694</v>
      </c>
      <c r="AO19" s="173">
        <f t="shared" si="20"/>
        <v>0.50886638186154198</v>
      </c>
      <c r="AP19" s="173">
        <f t="shared" si="20"/>
        <v>0.84793395958055684</v>
      </c>
      <c r="AQ19" s="173">
        <f t="shared" si="20"/>
        <v>0.51108233390281399</v>
      </c>
      <c r="AR19" s="173">
        <f t="shared" si="20"/>
        <v>0.49088216019454722</v>
      </c>
      <c r="AS19" s="173">
        <f t="shared" si="21"/>
        <v>0.54831710384815791</v>
      </c>
      <c r="AT19" s="173">
        <f t="shared" si="21"/>
        <v>0.55228274555367829</v>
      </c>
      <c r="AU19" s="173">
        <f t="shared" si="21"/>
        <v>0.82827338216980306</v>
      </c>
      <c r="AV19" s="173">
        <f t="shared" si="21"/>
        <v>0.5822917733184545</v>
      </c>
      <c r="AW19" s="173">
        <f t="shared" si="21"/>
        <v>0.63263850085103401</v>
      </c>
      <c r="AX19" s="173">
        <f t="shared" si="21"/>
        <v>0.51688185682341559</v>
      </c>
      <c r="AY19" s="173">
        <f t="shared" si="21"/>
        <v>0.66077094684361415</v>
      </c>
      <c r="AZ19" s="173">
        <f t="shared" si="13"/>
        <v>0.66449834320134393</v>
      </c>
      <c r="BA19" s="173">
        <f t="shared" si="14"/>
        <v>0.68426220714937214</v>
      </c>
      <c r="BB19" s="173">
        <f>(AJ19/Q19)*10</f>
        <v>0.7295399483527748</v>
      </c>
      <c r="BC19" s="61">
        <f t="shared" si="15"/>
        <v>6.6170162154693846E-2</v>
      </c>
      <c r="BE19" s="105"/>
      <c r="BF19" s="105"/>
    </row>
    <row r="20" spans="1:58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P20" si="24">SUM(E7:E9)</f>
        <v>270933.47000000003</v>
      </c>
      <c r="F20" s="154">
        <f t="shared" si="24"/>
        <v>519508.35</v>
      </c>
      <c r="G20" s="154">
        <f t="shared" si="24"/>
        <v>534624.43999999983</v>
      </c>
      <c r="H20" s="154">
        <f t="shared" si="24"/>
        <v>446773.26</v>
      </c>
      <c r="I20" s="154">
        <f t="shared" si="24"/>
        <v>530786.49</v>
      </c>
      <c r="J20" s="154">
        <f t="shared" si="24"/>
        <v>340453.22</v>
      </c>
      <c r="K20" s="154">
        <f t="shared" si="24"/>
        <v>649895.34000000008</v>
      </c>
      <c r="L20" s="154">
        <f t="shared" si="24"/>
        <v>640920.42999999993</v>
      </c>
      <c r="M20" s="154">
        <f t="shared" si="24"/>
        <v>817875.08000000077</v>
      </c>
      <c r="N20" s="154">
        <f t="shared" si="24"/>
        <v>652629.94999999914</v>
      </c>
      <c r="O20" s="154">
        <f t="shared" ref="O20" si="25">SUM(O7:O9)</f>
        <v>773823.65999999992</v>
      </c>
      <c r="P20" s="154">
        <f t="shared" si="24"/>
        <v>542591.45999999985</v>
      </c>
      <c r="Q20" s="154">
        <f>IF(Q9="","",SUM(Q7:Q9))</f>
        <v>477334.44999999966</v>
      </c>
      <c r="R20" s="61">
        <f t="shared" si="16"/>
        <v>-0.12026914319661464</v>
      </c>
      <c r="T20" s="109" t="s">
        <v>85</v>
      </c>
      <c r="U20" s="19">
        <f>SUM(U7:U9)</f>
        <v>17386.603999999999</v>
      </c>
      <c r="V20" s="154">
        <f t="shared" ref="V20" si="26">SUM(V7:V9)</f>
        <v>16187.608</v>
      </c>
      <c r="W20" s="154">
        <f>SUM(W7:W9)</f>
        <v>17207.878999999994</v>
      </c>
      <c r="X20" s="154">
        <f t="shared" ref="X20:AI20" si="27">SUM(X7:X9)</f>
        <v>22973.369000000002</v>
      </c>
      <c r="Y20" s="154">
        <f t="shared" si="27"/>
        <v>26551.153999999995</v>
      </c>
      <c r="Z20" s="154">
        <f t="shared" si="27"/>
        <v>26243.759999999998</v>
      </c>
      <c r="AA20" s="154">
        <f t="shared" si="27"/>
        <v>24497.342000000004</v>
      </c>
      <c r="AB20" s="154">
        <f t="shared" si="27"/>
        <v>29314.421999999999</v>
      </c>
      <c r="AC20" s="154">
        <f t="shared" si="27"/>
        <v>28198.834000000003</v>
      </c>
      <c r="AD20" s="154">
        <f t="shared" si="27"/>
        <v>37842.870999999999</v>
      </c>
      <c r="AE20" s="154">
        <f t="shared" si="27"/>
        <v>40547.094000000005</v>
      </c>
      <c r="AF20" s="154">
        <f t="shared" si="27"/>
        <v>42274.478999999992</v>
      </c>
      <c r="AG20" s="154">
        <f t="shared" si="27"/>
        <v>43123.891000000003</v>
      </c>
      <c r="AH20" s="154">
        <f t="shared" ref="AH20" si="28">SUM(AH7:AH9)</f>
        <v>51420.454000000005</v>
      </c>
      <c r="AI20" s="154">
        <f t="shared" si="27"/>
        <v>37127.483000000015</v>
      </c>
      <c r="AJ20" s="202">
        <f>IF(AJ9="","",SUM(AJ7:AJ9))</f>
        <v>34823.454999999994</v>
      </c>
      <c r="AK20" s="61">
        <f t="shared" si="17"/>
        <v>-6.2057209749446771E-2</v>
      </c>
      <c r="AM20" s="124">
        <f t="shared" si="19"/>
        <v>0.45277968317460826</v>
      </c>
      <c r="AN20" s="156">
        <f t="shared" si="19"/>
        <v>0.44870661372088694</v>
      </c>
      <c r="AO20" s="156">
        <f t="shared" ref="AO20:AR22" si="29">(W20/D20)*10</f>
        <v>0.50886638186154198</v>
      </c>
      <c r="AP20" s="156">
        <f t="shared" si="29"/>
        <v>0.84793395958055684</v>
      </c>
      <c r="AQ20" s="156">
        <f t="shared" si="29"/>
        <v>0.51108233390281399</v>
      </c>
      <c r="AR20" s="156">
        <f t="shared" si="29"/>
        <v>0.49088216019454722</v>
      </c>
      <c r="AS20" s="156">
        <f t="shared" si="21"/>
        <v>0.54831710384815791</v>
      </c>
      <c r="AT20" s="156">
        <f t="shared" si="21"/>
        <v>0.55228274555367829</v>
      </c>
      <c r="AU20" s="156">
        <f t="shared" si="21"/>
        <v>0.82827338216980306</v>
      </c>
      <c r="AV20" s="156">
        <f t="shared" si="21"/>
        <v>0.5822917733184545</v>
      </c>
      <c r="AW20" s="156">
        <f t="shared" si="21"/>
        <v>0.63263850085103401</v>
      </c>
      <c r="AX20" s="156">
        <f t="shared" si="21"/>
        <v>0.51688185682341559</v>
      </c>
      <c r="AY20" s="156">
        <f t="shared" si="21"/>
        <v>0.66077094684361415</v>
      </c>
      <c r="AZ20" s="156">
        <f t="shared" si="13"/>
        <v>0.66449834320134393</v>
      </c>
      <c r="BA20" s="156">
        <f t="shared" si="14"/>
        <v>0.68426220714937214</v>
      </c>
      <c r="BB20" s="156">
        <f>IF(AJ20="","",(AJ20/Q20)*10)</f>
        <v>0.7295399483527748</v>
      </c>
      <c r="BC20" s="61">
        <f t="shared" si="15"/>
        <v>6.6170162154693846E-2</v>
      </c>
      <c r="BE20" s="105"/>
      <c r="BF20" s="105"/>
    </row>
    <row r="21" spans="1:58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P21" si="30">SUM(E10:E12)</f>
        <v>410436.21999999991</v>
      </c>
      <c r="F21" s="154">
        <f t="shared" si="30"/>
        <v>511451.39999999991</v>
      </c>
      <c r="G21" s="154">
        <f t="shared" si="30"/>
        <v>582701.47000000009</v>
      </c>
      <c r="H21" s="154">
        <f t="shared" si="30"/>
        <v>438564.12</v>
      </c>
      <c r="I21" s="154">
        <f t="shared" si="30"/>
        <v>651591.7899999998</v>
      </c>
      <c r="J21" s="154">
        <f t="shared" si="30"/>
        <v>433350.24</v>
      </c>
      <c r="K21" s="154">
        <f t="shared" si="30"/>
        <v>722229.66999999993</v>
      </c>
      <c r="L21" s="154">
        <f t="shared" si="30"/>
        <v>641359.04</v>
      </c>
      <c r="M21" s="154">
        <f t="shared" si="30"/>
        <v>787392.28999999992</v>
      </c>
      <c r="N21" s="154">
        <f t="shared" si="30"/>
        <v>733028.42999999993</v>
      </c>
      <c r="O21" s="154">
        <f t="shared" ref="O21" si="31">SUM(O10:O12)</f>
        <v>856496.02000000072</v>
      </c>
      <c r="P21" s="154">
        <f t="shared" si="30"/>
        <v>525449.55000000005</v>
      </c>
      <c r="Q21" s="154" t="str">
        <f>IF(Q12="","",SUM(Q10:Q12))</f>
        <v/>
      </c>
      <c r="R21" s="52" t="str">
        <f t="shared" si="16"/>
        <v/>
      </c>
      <c r="T21" s="109" t="s">
        <v>86</v>
      </c>
      <c r="U21" s="19">
        <f>SUM(U10:U12)</f>
        <v>20822.173999999999</v>
      </c>
      <c r="V21" s="154">
        <f t="shared" ref="V21" si="32">SUM(V10:V12)</f>
        <v>16993.961000000003</v>
      </c>
      <c r="W21" s="154">
        <f>SUM(W10:W12)</f>
        <v>20306.538000000008</v>
      </c>
      <c r="X21" s="154">
        <f t="shared" ref="X21:AI21" si="33">SUM(X10:X12)</f>
        <v>32580.996999999992</v>
      </c>
      <c r="Y21" s="154">
        <f t="shared" si="33"/>
        <v>26623.229000000007</v>
      </c>
      <c r="Z21" s="154">
        <f t="shared" si="33"/>
        <v>30060.606000000007</v>
      </c>
      <c r="AA21" s="154">
        <f t="shared" si="33"/>
        <v>25330.112999999998</v>
      </c>
      <c r="AB21" s="154">
        <f t="shared" si="33"/>
        <v>36181.829000000005</v>
      </c>
      <c r="AC21" s="154">
        <f t="shared" si="33"/>
        <v>36659.758999999998</v>
      </c>
      <c r="AD21" s="154">
        <f t="shared" si="33"/>
        <v>39251.351000000017</v>
      </c>
      <c r="AE21" s="154">
        <f t="shared" si="33"/>
        <v>36974.111999999994</v>
      </c>
      <c r="AF21" s="154">
        <f t="shared" si="33"/>
        <v>42339.286999999997</v>
      </c>
      <c r="AG21" s="154">
        <f t="shared" si="33"/>
        <v>50640.62</v>
      </c>
      <c r="AH21" s="154">
        <f t="shared" ref="AH21" si="34">SUM(AH10:AH12)</f>
        <v>55195.664999999994</v>
      </c>
      <c r="AI21" s="154">
        <f t="shared" si="33"/>
        <v>39567.740000000005</v>
      </c>
      <c r="AJ21" s="202" t="str">
        <f>IF(AJ12="","",SUM(AJ10:AJ12))</f>
        <v/>
      </c>
      <c r="AK21" s="52" t="str">
        <f t="shared" si="17"/>
        <v/>
      </c>
      <c r="AM21" s="125">
        <f t="shared" si="19"/>
        <v>0.4635433813049899</v>
      </c>
      <c r="AN21" s="157">
        <f t="shared" si="19"/>
        <v>0.4709352422927755</v>
      </c>
      <c r="AO21" s="157">
        <f t="shared" si="29"/>
        <v>0.56658857702200172</v>
      </c>
      <c r="AP21" s="157">
        <f t="shared" si="29"/>
        <v>0.7938138841645116</v>
      </c>
      <c r="AQ21" s="157">
        <f t="shared" si="29"/>
        <v>0.52054269477021697</v>
      </c>
      <c r="AR21" s="157">
        <f t="shared" si="29"/>
        <v>0.51588347631935783</v>
      </c>
      <c r="AS21" s="157">
        <f t="shared" si="21"/>
        <v>0.57756920470374995</v>
      </c>
      <c r="AT21" s="157">
        <f t="shared" si="21"/>
        <v>0.55528368459031718</v>
      </c>
      <c r="AU21" s="157">
        <f t="shared" si="21"/>
        <v>0.84596143295086201</v>
      </c>
      <c r="AV21" s="157">
        <f t="shared" si="21"/>
        <v>0.54347464013767288</v>
      </c>
      <c r="AW21" s="157">
        <f t="shared" si="21"/>
        <v>0.57649631008553326</v>
      </c>
      <c r="AX21" s="157">
        <f t="shared" si="21"/>
        <v>0.53771528547733172</v>
      </c>
      <c r="AY21" s="157">
        <f t="shared" si="21"/>
        <v>0.69084114513812245</v>
      </c>
      <c r="AZ21" s="157">
        <f t="shared" si="13"/>
        <v>0.64443574413807492</v>
      </c>
      <c r="BA21" s="157">
        <f t="shared" si="14"/>
        <v>0.75302643231876409</v>
      </c>
      <c r="BB21" s="303" t="str">
        <f>IF(AJ21="","",(AJ21/Q21)*10)</f>
        <v/>
      </c>
      <c r="BC21" s="52" t="str">
        <f t="shared" si="15"/>
        <v/>
      </c>
      <c r="BE21" s="105"/>
      <c r="BF21" s="105"/>
    </row>
    <row r="22" spans="1:58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P22" si="35">SUM(E13:E15)</f>
        <v>431446.86999999988</v>
      </c>
      <c r="F22" s="154">
        <f t="shared" si="35"/>
        <v>682723.02999999991</v>
      </c>
      <c r="G22" s="154">
        <f t="shared" si="35"/>
        <v>626913.08999999985</v>
      </c>
      <c r="H22" s="154">
        <f t="shared" si="35"/>
        <v>458823.13999999961</v>
      </c>
      <c r="I22" s="154">
        <f t="shared" si="35"/>
        <v>516420.31999999972</v>
      </c>
      <c r="J22" s="154">
        <f t="shared" si="35"/>
        <v>514480.41000000003</v>
      </c>
      <c r="K22" s="154">
        <f t="shared" si="35"/>
        <v>823375.22000000055</v>
      </c>
      <c r="L22" s="154">
        <f t="shared" si="35"/>
        <v>766069.49</v>
      </c>
      <c r="M22" s="154">
        <f t="shared" si="35"/>
        <v>684091.10999999964</v>
      </c>
      <c r="N22" s="154">
        <f t="shared" si="35"/>
        <v>752818.34999999928</v>
      </c>
      <c r="O22" s="154">
        <f t="shared" ref="O22" si="36">SUM(O13:O15)</f>
        <v>716410.84000000008</v>
      </c>
      <c r="P22" s="154">
        <f t="shared" si="35"/>
        <v>496682.37999999977</v>
      </c>
      <c r="Q22" s="154" t="str">
        <f>IF(Q15="","",SUM(Q13:Q15))</f>
        <v/>
      </c>
      <c r="R22" s="52" t="str">
        <f t="shared" si="16"/>
        <v/>
      </c>
      <c r="T22" s="109" t="s">
        <v>87</v>
      </c>
      <c r="U22" s="19">
        <f>SUM(U13:U15)</f>
        <v>25135.716000000004</v>
      </c>
      <c r="V22" s="154">
        <f t="shared" ref="V22" si="37">SUM(V13:V15)</f>
        <v>23908.640999999996</v>
      </c>
      <c r="W22" s="154">
        <f>SUM(W13:W15)</f>
        <v>23069.980999999996</v>
      </c>
      <c r="X22" s="154">
        <f t="shared" ref="X22:AI22" si="38">SUM(X13:X15)</f>
        <v>32504.29800000001</v>
      </c>
      <c r="Y22" s="154">
        <f t="shared" si="38"/>
        <v>33772.178999999996</v>
      </c>
      <c r="Z22" s="154">
        <f t="shared" si="38"/>
        <v>31879.368999999995</v>
      </c>
      <c r="AA22" s="154">
        <f t="shared" si="38"/>
        <v>27356.271000000008</v>
      </c>
      <c r="AB22" s="154">
        <f t="shared" si="38"/>
        <v>32668.917000000012</v>
      </c>
      <c r="AC22" s="154">
        <f t="shared" si="38"/>
        <v>41788.728000000003</v>
      </c>
      <c r="AD22" s="154">
        <f t="shared" si="38"/>
        <v>42542.01</v>
      </c>
      <c r="AE22" s="154">
        <f t="shared" si="38"/>
        <v>45356.519000000008</v>
      </c>
      <c r="AF22" s="154">
        <f t="shared" si="38"/>
        <v>41128.285999999993</v>
      </c>
      <c r="AG22" s="154">
        <f t="shared" si="38"/>
        <v>52942.623999999996</v>
      </c>
      <c r="AH22" s="154">
        <f t="shared" ref="AH22" si="39">SUM(AH13:AH15)</f>
        <v>49486.405000000006</v>
      </c>
      <c r="AI22" s="154">
        <f t="shared" si="38"/>
        <v>39458.410000000011</v>
      </c>
      <c r="AJ22" s="202" t="str">
        <f>IF(AJ15="","",SUM(AJ13:AJ15))</f>
        <v/>
      </c>
      <c r="AK22" s="52" t="str">
        <f t="shared" si="17"/>
        <v/>
      </c>
      <c r="AM22" s="125">
        <f t="shared" si="19"/>
        <v>0.49145504558914899</v>
      </c>
      <c r="AN22" s="157">
        <f t="shared" si="19"/>
        <v>0.48945196647429901</v>
      </c>
      <c r="AO22" s="157">
        <f t="shared" si="29"/>
        <v>0.72415411933385454</v>
      </c>
      <c r="AP22" s="157">
        <f t="shared" si="29"/>
        <v>0.75337892705074017</v>
      </c>
      <c r="AQ22" s="157">
        <f t="shared" si="29"/>
        <v>0.49466881174346788</v>
      </c>
      <c r="AR22" s="157">
        <f t="shared" si="29"/>
        <v>0.50851337304186772</v>
      </c>
      <c r="AS22" s="157">
        <f t="shared" si="21"/>
        <v>0.59622692525926291</v>
      </c>
      <c r="AT22" s="157">
        <f t="shared" si="21"/>
        <v>0.63260324458185591</v>
      </c>
      <c r="AU22" s="157">
        <f t="shared" si="21"/>
        <v>0.8122511020390456</v>
      </c>
      <c r="AV22" s="157">
        <f t="shared" si="21"/>
        <v>0.5166782891523013</v>
      </c>
      <c r="AW22" s="157">
        <f t="shared" si="21"/>
        <v>0.59206794673417951</v>
      </c>
      <c r="AX22" s="157">
        <f t="shared" si="21"/>
        <v>0.60121064868099239</v>
      </c>
      <c r="AY22" s="157">
        <f t="shared" si="21"/>
        <v>0.70325894686281276</v>
      </c>
      <c r="AZ22" s="157">
        <f t="shared" si="13"/>
        <v>0.69075455363014893</v>
      </c>
      <c r="BA22" s="157">
        <f t="shared" si="14"/>
        <v>0.79443949672625858</v>
      </c>
      <c r="BB22" s="303" t="str">
        <f t="shared" ref="BB22:BB23" si="40">IF(AJ22="","",(AJ22/Q22)*10)</f>
        <v/>
      </c>
      <c r="BC22" s="52" t="str">
        <f t="shared" si="15"/>
        <v/>
      </c>
      <c r="BE22" s="105"/>
      <c r="BF22" s="105"/>
    </row>
    <row r="23" spans="1:58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P23" si="41">SUM(E16:E18)</f>
        <v>486713.37999999966</v>
      </c>
      <c r="F23" s="155">
        <f t="shared" si="41"/>
        <v>616515.64000000025</v>
      </c>
      <c r="G23" s="155">
        <f t="shared" si="41"/>
        <v>416852.43999999983</v>
      </c>
      <c r="H23" s="155">
        <f t="shared" si="41"/>
        <v>460289.7799999998</v>
      </c>
      <c r="I23" s="155">
        <f t="shared" si="41"/>
        <v>457022.28999999969</v>
      </c>
      <c r="J23" s="155">
        <f t="shared" si="41"/>
        <v>688917.43</v>
      </c>
      <c r="K23" s="155">
        <f t="shared" si="41"/>
        <v>739760.91000000038</v>
      </c>
      <c r="L23" s="155">
        <f t="shared" si="41"/>
        <v>696889.35999999987</v>
      </c>
      <c r="M23" s="155">
        <f t="shared" si="41"/>
        <v>681593.02000000014</v>
      </c>
      <c r="N23" s="155">
        <f t="shared" si="41"/>
        <v>832945.81000000052</v>
      </c>
      <c r="O23" s="155">
        <f t="shared" ref="O23" si="42">SUM(O16:O18)</f>
        <v>546027.48999999929</v>
      </c>
      <c r="P23" s="155">
        <f t="shared" si="41"/>
        <v>548044.09999999963</v>
      </c>
      <c r="Q23" s="155" t="str">
        <f>IF(Q18="","",SUM(Q16:Q18))</f>
        <v/>
      </c>
      <c r="R23" s="55" t="str">
        <f t="shared" si="16"/>
        <v/>
      </c>
      <c r="T23" s="110" t="s">
        <v>88</v>
      </c>
      <c r="U23" s="21">
        <f>SUM(U16:U18)</f>
        <v>26148.870999999992</v>
      </c>
      <c r="V23" s="155">
        <f t="shared" ref="V23" si="43">SUM(V16:V18)</f>
        <v>24824.359</v>
      </c>
      <c r="W23" s="155">
        <f>SUM(W16:W18)</f>
        <v>25786.902000000006</v>
      </c>
      <c r="X23" s="155">
        <f t="shared" ref="X23:AI23" si="44">SUM(X16:X18)</f>
        <v>34340.337000000007</v>
      </c>
      <c r="Y23" s="155">
        <f t="shared" si="44"/>
        <v>38207.429000000004</v>
      </c>
      <c r="Z23" s="155">
        <f t="shared" si="44"/>
        <v>28571.173999999999</v>
      </c>
      <c r="AA23" s="155">
        <f t="shared" si="44"/>
        <v>33006.81</v>
      </c>
      <c r="AB23" s="155">
        <f t="shared" si="44"/>
        <v>39040.758000000002</v>
      </c>
      <c r="AC23" s="155">
        <f t="shared" si="44"/>
        <v>48079.73</v>
      </c>
      <c r="AD23" s="155">
        <f t="shared" si="44"/>
        <v>49572.105999999992</v>
      </c>
      <c r="AE23" s="155">
        <f t="shared" si="44"/>
        <v>43376.988000000005</v>
      </c>
      <c r="AF23" s="155">
        <f t="shared" si="44"/>
        <v>47123.987000000023</v>
      </c>
      <c r="AG23" s="155">
        <f t="shared" si="44"/>
        <v>58636.54</v>
      </c>
      <c r="AH23" s="155">
        <f t="shared" ref="AH23" si="45">SUM(AH16:AH18)</f>
        <v>41479.065000000002</v>
      </c>
      <c r="AI23" s="155">
        <f t="shared" si="44"/>
        <v>42765.686999999991</v>
      </c>
      <c r="AJ23" s="203" t="str">
        <f>IF(AJ18="","",SUM(AJ16:AJ18))</f>
        <v/>
      </c>
      <c r="AK23" s="55" t="str">
        <f t="shared" si="17"/>
        <v/>
      </c>
      <c r="AM23" s="126">
        <f t="shared" si="19"/>
        <v>0.55445366590058986</v>
      </c>
      <c r="AN23" s="158">
        <f t="shared" si="19"/>
        <v>0.58274025510480154</v>
      </c>
      <c r="AO23" s="158">
        <f t="shared" ref="AO23:AY23" si="46">IF(AO18="","",(W23/D23)*10)</f>
        <v>0.91766659206541912</v>
      </c>
      <c r="AP23" s="158">
        <f t="shared" si="46"/>
        <v>0.70555563933746857</v>
      </c>
      <c r="AQ23" s="158">
        <f t="shared" si="46"/>
        <v>0.61973170704963765</v>
      </c>
      <c r="AR23" s="158">
        <f t="shared" si="46"/>
        <v>0.68540258514499786</v>
      </c>
      <c r="AS23" s="158">
        <f t="shared" si="46"/>
        <v>0.71708761380711117</v>
      </c>
      <c r="AT23" s="158">
        <f t="shared" si="46"/>
        <v>0.85424187953721087</v>
      </c>
      <c r="AU23" s="158">
        <f t="shared" si="46"/>
        <v>0.69790264995908136</v>
      </c>
      <c r="AV23" s="158">
        <f t="shared" si="46"/>
        <v>0.67010983318921202</v>
      </c>
      <c r="AW23" s="158">
        <f t="shared" si="46"/>
        <v>0.62243722590340611</v>
      </c>
      <c r="AX23" s="158">
        <f t="shared" si="46"/>
        <v>0.69138012886340905</v>
      </c>
      <c r="AY23" s="158">
        <f t="shared" si="46"/>
        <v>0.70396584382842342</v>
      </c>
      <c r="AZ23" s="158">
        <f t="shared" ref="AZ23" si="47">IF(AZ18="","",(AH23/O23)*10)</f>
        <v>0.75965158823780199</v>
      </c>
      <c r="BA23" s="158">
        <f t="shared" ref="BA23" si="48">IF(BA18="","",(AI23/P23)*10)</f>
        <v>0.78033295130811586</v>
      </c>
      <c r="BB23" s="304" t="str">
        <f t="shared" si="40"/>
        <v/>
      </c>
      <c r="BC23" s="55" t="str">
        <f t="shared" si="15"/>
        <v/>
      </c>
      <c r="BE23" s="105"/>
      <c r="BF23" s="105"/>
    </row>
    <row r="24" spans="1:58" x14ac:dyDescent="0.25">
      <c r="J24" s="119"/>
      <c r="K24" s="119"/>
      <c r="L24" s="119"/>
      <c r="M24" s="119"/>
      <c r="N24" s="119"/>
      <c r="O24" s="119"/>
      <c r="P24" s="119"/>
      <c r="T24" s="119">
        <f>SUM(U7:U18)</f>
        <v>89493.365000000005</v>
      </c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BE24" s="105"/>
      <c r="BF24" s="105"/>
    </row>
    <row r="25" spans="1:58" ht="15.75" thickBot="1" x14ac:dyDescent="0.3">
      <c r="R25" s="205" t="s">
        <v>1</v>
      </c>
      <c r="AK25" s="289">
        <v>1000</v>
      </c>
      <c r="BC25" s="289" t="s">
        <v>47</v>
      </c>
      <c r="BE25" s="105"/>
      <c r="BF25" s="105"/>
    </row>
    <row r="26" spans="1:58" ht="20.100000000000001" customHeight="1" x14ac:dyDescent="0.25">
      <c r="A26" s="348" t="s">
        <v>2</v>
      </c>
      <c r="B26" s="350" t="s">
        <v>71</v>
      </c>
      <c r="C26" s="344"/>
      <c r="D26" s="344"/>
      <c r="E26" s="344"/>
      <c r="F26" s="344"/>
      <c r="G26" s="344"/>
      <c r="H26" s="344"/>
      <c r="I26" s="344"/>
      <c r="J26" s="344"/>
      <c r="K26" s="344"/>
      <c r="L26" s="344"/>
      <c r="M26" s="344"/>
      <c r="N26" s="344"/>
      <c r="O26" s="344"/>
      <c r="P26" s="344"/>
      <c r="Q26" s="345"/>
      <c r="R26" s="353" t="str">
        <f>R4</f>
        <v>D       2025/2024</v>
      </c>
      <c r="T26" s="351" t="s">
        <v>3</v>
      </c>
      <c r="U26" s="343" t="s">
        <v>71</v>
      </c>
      <c r="V26" s="344"/>
      <c r="W26" s="344"/>
      <c r="X26" s="344"/>
      <c r="Y26" s="344"/>
      <c r="Z26" s="344"/>
      <c r="AA26" s="344"/>
      <c r="AB26" s="344"/>
      <c r="AC26" s="344"/>
      <c r="AD26" s="344"/>
      <c r="AE26" s="344"/>
      <c r="AF26" s="344"/>
      <c r="AG26" s="344"/>
      <c r="AH26" s="344"/>
      <c r="AI26" s="344"/>
      <c r="AJ26" s="345"/>
      <c r="AK26" s="353" t="str">
        <f>R26</f>
        <v>D       2025/2024</v>
      </c>
      <c r="AM26" s="343" t="s">
        <v>71</v>
      </c>
      <c r="AN26" s="344"/>
      <c r="AO26" s="344"/>
      <c r="AP26" s="344"/>
      <c r="AQ26" s="344"/>
      <c r="AR26" s="344"/>
      <c r="AS26" s="344"/>
      <c r="AT26" s="344"/>
      <c r="AU26" s="344"/>
      <c r="AV26" s="344"/>
      <c r="AW26" s="344"/>
      <c r="AX26" s="344"/>
      <c r="AY26" s="344"/>
      <c r="AZ26" s="344"/>
      <c r="BA26" s="344"/>
      <c r="BB26" s="345"/>
      <c r="BC26" s="353" t="str">
        <f>AK26</f>
        <v>D       2025/2024</v>
      </c>
      <c r="BE26" s="105"/>
      <c r="BF26" s="105"/>
    </row>
    <row r="27" spans="1:58" ht="20.100000000000001" customHeight="1" thickBot="1" x14ac:dyDescent="0.3">
      <c r="A27" s="349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5">
        <v>2024</v>
      </c>
      <c r="Q27" s="133">
        <v>2025</v>
      </c>
      <c r="R27" s="354"/>
      <c r="T27" s="352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354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265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76">
        <v>2023</v>
      </c>
      <c r="BA27" s="135">
        <v>2024</v>
      </c>
      <c r="BB27" s="266">
        <v>2025</v>
      </c>
      <c r="BC27" s="354"/>
      <c r="BE27" s="105"/>
      <c r="BF27" s="105"/>
    </row>
    <row r="28" spans="1:58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4"/>
      <c r="T28" s="291"/>
      <c r="U28" s="293">
        <v>2010</v>
      </c>
      <c r="V28" s="293">
        <v>2011</v>
      </c>
      <c r="W28" s="293">
        <v>2012</v>
      </c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4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2"/>
      <c r="BE28" s="105"/>
      <c r="BF28" s="105"/>
    </row>
    <row r="29" spans="1:58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53">
        <v>210592.18</v>
      </c>
      <c r="P29" s="153">
        <v>172134.37</v>
      </c>
      <c r="Q29" s="112">
        <v>156516.47999999986</v>
      </c>
      <c r="R29" s="61">
        <f>IF(Q29="","",(Q29-P29)/P29)</f>
        <v>-9.0730805242440135E-2</v>
      </c>
      <c r="T29" s="109" t="s">
        <v>73</v>
      </c>
      <c r="U29" s="39">
        <v>5016.9969999999994</v>
      </c>
      <c r="V29" s="153">
        <v>5270.674</v>
      </c>
      <c r="W29" s="153">
        <v>5254.5140000000001</v>
      </c>
      <c r="X29" s="153">
        <v>8076.4090000000024</v>
      </c>
      <c r="Y29" s="153">
        <v>9156.59</v>
      </c>
      <c r="Z29" s="153">
        <v>7918.5499999999993</v>
      </c>
      <c r="AA29" s="153">
        <v>7480.9960000000019</v>
      </c>
      <c r="AB29" s="153">
        <v>9138.478000000001</v>
      </c>
      <c r="AC29" s="153">
        <v>8324.8559999999998</v>
      </c>
      <c r="AD29" s="153">
        <v>11927.749</v>
      </c>
      <c r="AE29" s="153">
        <v>14184.973999999998</v>
      </c>
      <c r="AF29" s="153">
        <v>11496.755999999994</v>
      </c>
      <c r="AG29" s="153">
        <v>12141.410000000002</v>
      </c>
      <c r="AH29" s="153">
        <v>14522.108000000002</v>
      </c>
      <c r="AI29" s="153">
        <v>10980.575000000001</v>
      </c>
      <c r="AJ29" s="112">
        <v>11998.598000000005</v>
      </c>
      <c r="AK29" s="61">
        <f>IF(AJ29="","",(AJ29-AI29)/AI29)</f>
        <v>9.2711265120451761E-2</v>
      </c>
      <c r="AM29" s="124">
        <f t="shared" ref="AM29:AM38" si="49">(U29/B29)*10</f>
        <v>0.44749494995804673</v>
      </c>
      <c r="AN29" s="156">
        <f t="shared" ref="AN29:AN38" si="50">(V29/C29)*10</f>
        <v>0.42199049962249885</v>
      </c>
      <c r="AO29" s="156">
        <f t="shared" ref="AO29:AO38" si="51">(W29/D29)*10</f>
        <v>0.47202259593859536</v>
      </c>
      <c r="AP29" s="156">
        <f t="shared" ref="AP29:AP38" si="52">(X29/E29)*10</f>
        <v>0.8081632158864277</v>
      </c>
      <c r="AQ29" s="156">
        <f t="shared" ref="AQ29:AQ38" si="53">(Y29/F29)*10</f>
        <v>0.50550044106984959</v>
      </c>
      <c r="AR29" s="156">
        <f t="shared" ref="AR29:AR38" si="54">(Z29/G29)*10</f>
        <v>0.47895812371298058</v>
      </c>
      <c r="AS29" s="156">
        <f t="shared" ref="AS29:AS38" si="55">(AA29/H29)*10</f>
        <v>0.58749022877813117</v>
      </c>
      <c r="AT29" s="156">
        <f t="shared" ref="AT29:AT38" si="56">(AB29/I29)*10</f>
        <v>0.55261592323817688</v>
      </c>
      <c r="AU29" s="156">
        <f t="shared" ref="AU29:AU38" si="57">(AC29/J29)*10</f>
        <v>0.77172992674881657</v>
      </c>
      <c r="AV29" s="156">
        <f t="shared" ref="AV29:AV38" si="58">(AD29/K29)*10</f>
        <v>0.59323467465978674</v>
      </c>
      <c r="AW29" s="156">
        <f t="shared" ref="AW29:AW38" si="59">(AE29/L29)*10</f>
        <v>0.61384805672702092</v>
      </c>
      <c r="AX29" s="156">
        <f t="shared" ref="AX29:AX38" si="60">(AF29/M29)*10</f>
        <v>0.53656597117584959</v>
      </c>
      <c r="AY29" s="156">
        <f t="shared" ref="AY29:AZ38" si="61">(AG29/N29)*10</f>
        <v>0.64128226769950125</v>
      </c>
      <c r="AZ29" s="156">
        <f t="shared" si="61"/>
        <v>0.68958439007564309</v>
      </c>
      <c r="BA29" s="156">
        <f t="shared" ref="BA29:BA44" si="62">(AI29/P29)*10</f>
        <v>0.63790717681773845</v>
      </c>
      <c r="BB29" s="156">
        <f>(AJ29/Q29)*10</f>
        <v>0.76660285230028269</v>
      </c>
      <c r="BC29" s="61">
        <f t="shared" ref="BC29:BC45" si="63">IF(BB29="","",(BB29-BA29)/BA29)</f>
        <v>0.2017467119974336</v>
      </c>
      <c r="BE29" s="105"/>
      <c r="BF29" s="105"/>
    </row>
    <row r="30" spans="1:58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54">
        <v>254936.74999999994</v>
      </c>
      <c r="P30" s="154">
        <v>195396.1700000001</v>
      </c>
      <c r="Q30" s="119">
        <v>168739.08999999985</v>
      </c>
      <c r="R30" s="52">
        <f t="shared" ref="R30:R45" si="64">IF(Q30="","",(Q30-P30)/P30)</f>
        <v>-0.13642580609435812</v>
      </c>
      <c r="T30" s="109" t="s">
        <v>74</v>
      </c>
      <c r="U30" s="19">
        <v>4768.4190000000008</v>
      </c>
      <c r="V30" s="154">
        <v>5015.1330000000007</v>
      </c>
      <c r="W30" s="154">
        <v>4911.1499999999996</v>
      </c>
      <c r="X30" s="154">
        <v>7549.5049999999992</v>
      </c>
      <c r="Y30" s="154">
        <v>9045.7329999999984</v>
      </c>
      <c r="Z30" s="154">
        <v>9256.7200000000012</v>
      </c>
      <c r="AA30" s="154">
        <v>8296.7439999999988</v>
      </c>
      <c r="AB30" s="154">
        <v>9856.137999999999</v>
      </c>
      <c r="AC30" s="154">
        <v>9306.1540000000005</v>
      </c>
      <c r="AD30" s="154">
        <v>13709.666999999996</v>
      </c>
      <c r="AE30" s="154">
        <v>12449.267000000005</v>
      </c>
      <c r="AF30" s="154">
        <v>12684.448000000004</v>
      </c>
      <c r="AG30" s="154">
        <v>16621.906999999996</v>
      </c>
      <c r="AH30" s="154">
        <v>15950.190999999999</v>
      </c>
      <c r="AI30" s="154">
        <v>12599.075000000004</v>
      </c>
      <c r="AJ30" s="119">
        <v>11350.478999999999</v>
      </c>
      <c r="AK30" s="52">
        <f t="shared" ref="AK30:AK45" si="65">IF(AJ30="","",(AJ30-AI30)/AI30)</f>
        <v>-9.9102195994547587E-2</v>
      </c>
      <c r="AM30" s="125">
        <f t="shared" si="49"/>
        <v>0.46047109354109889</v>
      </c>
      <c r="AN30" s="157">
        <f t="shared" si="50"/>
        <v>0.45757226895448566</v>
      </c>
      <c r="AO30" s="157">
        <f t="shared" si="51"/>
        <v>0.5419617422671561</v>
      </c>
      <c r="AP30" s="157">
        <f t="shared" si="52"/>
        <v>0.82888642292733761</v>
      </c>
      <c r="AQ30" s="157">
        <f t="shared" si="53"/>
        <v>0.50636300335303253</v>
      </c>
      <c r="AR30" s="157">
        <f t="shared" si="54"/>
        <v>0.48905442795728249</v>
      </c>
      <c r="AS30" s="157">
        <f t="shared" si="55"/>
        <v>0.51556937685642856</v>
      </c>
      <c r="AT30" s="157">
        <f t="shared" si="56"/>
        <v>0.54755948056577153</v>
      </c>
      <c r="AU30" s="157">
        <f t="shared" si="57"/>
        <v>0.92171330852361721</v>
      </c>
      <c r="AV30" s="157">
        <f t="shared" si="58"/>
        <v>0.57411865515950256</v>
      </c>
      <c r="AW30" s="157">
        <f t="shared" si="59"/>
        <v>0.6218671970115851</v>
      </c>
      <c r="AX30" s="157">
        <f t="shared" si="60"/>
        <v>0.49425784549142993</v>
      </c>
      <c r="AY30" s="157">
        <f t="shared" si="61"/>
        <v>0.62654318974990453</v>
      </c>
      <c r="AZ30" s="157">
        <f t="shared" si="61"/>
        <v>0.62565287272235182</v>
      </c>
      <c r="BA30" s="157">
        <f t="shared" si="62"/>
        <v>0.64479641540568566</v>
      </c>
      <c r="BB30" s="157">
        <f>IF(AJ30="","",(AJ30/Q30)*10)</f>
        <v>0.67266446678123071</v>
      </c>
      <c r="BC30" s="52">
        <f t="shared" si="63"/>
        <v>4.3219922924061759E-2</v>
      </c>
      <c r="BE30" s="105"/>
      <c r="BF30" s="105"/>
    </row>
    <row r="31" spans="1:58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54">
        <v>307397.88</v>
      </c>
      <c r="P31" s="154">
        <v>174650.59000000005</v>
      </c>
      <c r="Q31" s="119">
        <v>151731.50000000003</v>
      </c>
      <c r="R31" s="52">
        <f t="shared" si="64"/>
        <v>-0.13122824263004218</v>
      </c>
      <c r="T31" s="109" t="s">
        <v>75</v>
      </c>
      <c r="U31" s="19">
        <v>7424.4470000000001</v>
      </c>
      <c r="V31" s="154">
        <v>5510.3540000000003</v>
      </c>
      <c r="W31" s="154">
        <v>6830.2309999999961</v>
      </c>
      <c r="X31" s="154">
        <v>7114.5390000000007</v>
      </c>
      <c r="Y31" s="154">
        <v>8082.2549999999983</v>
      </c>
      <c r="Z31" s="154">
        <v>8938.91</v>
      </c>
      <c r="AA31" s="154">
        <v>8489.652</v>
      </c>
      <c r="AB31" s="154">
        <v>9926.7349999999988</v>
      </c>
      <c r="AC31" s="154">
        <v>10260.373</v>
      </c>
      <c r="AD31" s="154">
        <v>11780.022999999999</v>
      </c>
      <c r="AE31" s="154">
        <v>12880.835000000003</v>
      </c>
      <c r="AF31" s="154">
        <v>17712.749</v>
      </c>
      <c r="AG31" s="154">
        <v>13728.199000000006</v>
      </c>
      <c r="AH31" s="154">
        <v>20045.862000000012</v>
      </c>
      <c r="AI31" s="154">
        <v>12910.050000000008</v>
      </c>
      <c r="AJ31" s="119">
        <v>10818.946</v>
      </c>
      <c r="AK31" s="52">
        <f t="shared" si="65"/>
        <v>-0.16197489552712865</v>
      </c>
      <c r="AM31" s="125">
        <f t="shared" si="49"/>
        <v>0.44241062088628053</v>
      </c>
      <c r="AN31" s="157">
        <f t="shared" si="50"/>
        <v>0.44000691509090828</v>
      </c>
      <c r="AO31" s="157">
        <f t="shared" si="51"/>
        <v>0.50306153781226581</v>
      </c>
      <c r="AP31" s="157">
        <f t="shared" si="52"/>
        <v>0.908169034292719</v>
      </c>
      <c r="AQ31" s="157">
        <f t="shared" si="53"/>
        <v>0.50798316681623246</v>
      </c>
      <c r="AR31" s="157">
        <f t="shared" si="54"/>
        <v>0.49726565111971294</v>
      </c>
      <c r="AS31" s="157">
        <f t="shared" si="55"/>
        <v>0.53652846921584385</v>
      </c>
      <c r="AT31" s="157">
        <f t="shared" si="56"/>
        <v>0.5373482716568041</v>
      </c>
      <c r="AU31" s="157">
        <f t="shared" si="57"/>
        <v>0.78173472362263119</v>
      </c>
      <c r="AV31" s="157">
        <f t="shared" si="58"/>
        <v>0.56172228676028879</v>
      </c>
      <c r="AW31" s="157">
        <f t="shared" si="59"/>
        <v>0.61636897129854362</v>
      </c>
      <c r="AX31" s="157">
        <f t="shared" si="60"/>
        <v>0.51111633914897814</v>
      </c>
      <c r="AY31" s="157">
        <f t="shared" si="61"/>
        <v>0.69550200427620168</v>
      </c>
      <c r="AZ31" s="157">
        <f t="shared" si="61"/>
        <v>0.65211451686003852</v>
      </c>
      <c r="BA31" s="157">
        <f t="shared" si="62"/>
        <v>0.73919303679420745</v>
      </c>
      <c r="BB31" s="157">
        <f t="shared" ref="BB31:BB40" si="66">IF(AJ31="","",(AJ31/Q31)*10)</f>
        <v>0.71303229718285244</v>
      </c>
      <c r="BC31" s="52">
        <f t="shared" si="63"/>
        <v>-3.5390944326005876E-2</v>
      </c>
      <c r="BE31" s="105"/>
      <c r="BF31" s="105"/>
    </row>
    <row r="32" spans="1:58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54">
        <v>266098.18000000005</v>
      </c>
      <c r="P32" s="154">
        <v>163503.87999999998</v>
      </c>
      <c r="Q32" s="119"/>
      <c r="R32" s="52" t="str">
        <f t="shared" si="64"/>
        <v/>
      </c>
      <c r="T32" s="109" t="s">
        <v>76</v>
      </c>
      <c r="U32" s="19">
        <v>6997.9059999999999</v>
      </c>
      <c r="V32" s="154">
        <v>5641.7790000000005</v>
      </c>
      <c r="W32" s="154">
        <v>6955.6630000000014</v>
      </c>
      <c r="X32" s="154">
        <v>8794.5019999999968</v>
      </c>
      <c r="Y32" s="154">
        <v>7652.6419999999989</v>
      </c>
      <c r="Z32" s="154">
        <v>8505.6460000000006</v>
      </c>
      <c r="AA32" s="154">
        <v>6662.3990000000013</v>
      </c>
      <c r="AB32" s="154">
        <v>10370.893000000004</v>
      </c>
      <c r="AC32" s="154">
        <v>11386.056</v>
      </c>
      <c r="AD32" s="154">
        <v>12901.989000000001</v>
      </c>
      <c r="AE32" s="154">
        <v>14090.422</v>
      </c>
      <c r="AF32" s="154">
        <v>12972.172999999997</v>
      </c>
      <c r="AG32" s="154">
        <v>15175.933000000003</v>
      </c>
      <c r="AH32" s="154">
        <v>16823.397999999997</v>
      </c>
      <c r="AI32" s="154">
        <v>12141.555000000006</v>
      </c>
      <c r="AJ32" s="119"/>
      <c r="AK32" s="52" t="str">
        <f t="shared" si="65"/>
        <v/>
      </c>
      <c r="AM32" s="125">
        <f t="shared" si="49"/>
        <v>0.4117380456536428</v>
      </c>
      <c r="AN32" s="157">
        <f t="shared" si="50"/>
        <v>0.45017323810756427</v>
      </c>
      <c r="AO32" s="157">
        <f t="shared" si="51"/>
        <v>0.53052169146380823</v>
      </c>
      <c r="AP32" s="157">
        <f t="shared" si="52"/>
        <v>0.79315079340313666</v>
      </c>
      <c r="AQ32" s="157">
        <f t="shared" si="53"/>
        <v>0.54920904241465762</v>
      </c>
      <c r="AR32" s="157">
        <f t="shared" si="54"/>
        <v>0.49231320433642595</v>
      </c>
      <c r="AS32" s="157">
        <f t="shared" si="55"/>
        <v>0.55148844538658548</v>
      </c>
      <c r="AT32" s="157">
        <f t="shared" si="56"/>
        <v>0.52949059732220316</v>
      </c>
      <c r="AU32" s="157">
        <f t="shared" si="57"/>
        <v>0.75728905420077208</v>
      </c>
      <c r="AV32" s="157">
        <f t="shared" si="58"/>
        <v>0.52733538616375741</v>
      </c>
      <c r="AW32" s="157">
        <f t="shared" si="59"/>
        <v>0.60476032121983347</v>
      </c>
      <c r="AX32" s="157">
        <f t="shared" si="60"/>
        <v>0.54429927333323636</v>
      </c>
      <c r="AY32" s="157">
        <f t="shared" si="61"/>
        <v>0.72663491662813884</v>
      </c>
      <c r="AZ32" s="157">
        <f t="shared" si="61"/>
        <v>0.63222521852648494</v>
      </c>
      <c r="BA32" s="157">
        <f t="shared" si="62"/>
        <v>0.74258513008987959</v>
      </c>
      <c r="BB32" s="157" t="str">
        <f t="shared" si="66"/>
        <v/>
      </c>
      <c r="BC32" s="52" t="str">
        <f t="shared" si="63"/>
        <v/>
      </c>
      <c r="BE32" s="105"/>
      <c r="BF32" s="105"/>
    </row>
    <row r="33" spans="1:58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54">
        <v>185069.7500000002</v>
      </c>
      <c r="Q33" s="119"/>
      <c r="R33" s="52" t="str">
        <f t="shared" si="64"/>
        <v/>
      </c>
      <c r="T33" s="109" t="s">
        <v>77</v>
      </c>
      <c r="U33" s="19">
        <v>5233.5920000000015</v>
      </c>
      <c r="V33" s="154">
        <v>6774.5830000000024</v>
      </c>
      <c r="W33" s="154">
        <v>6184.9250000000011</v>
      </c>
      <c r="X33" s="154">
        <v>12346.015000000001</v>
      </c>
      <c r="Y33" s="154">
        <v>9823.5429999999997</v>
      </c>
      <c r="Z33" s="154">
        <v>9567.4180000000015</v>
      </c>
      <c r="AA33" s="154">
        <v>8927.2699999999986</v>
      </c>
      <c r="AB33" s="154">
        <v>11110.941999999997</v>
      </c>
      <c r="AC33" s="154">
        <v>11997.332</v>
      </c>
      <c r="AD33" s="154">
        <v>12224.240000000003</v>
      </c>
      <c r="AE33" s="154">
        <v>10503.531999999996</v>
      </c>
      <c r="AF33" s="154">
        <v>13714.956999999997</v>
      </c>
      <c r="AG33" s="154">
        <v>20165.158999999996</v>
      </c>
      <c r="AH33" s="154">
        <v>18190.89599999999</v>
      </c>
      <c r="AI33" s="154">
        <v>12937.527999999997</v>
      </c>
      <c r="AJ33" s="119"/>
      <c r="AK33" s="52" t="str">
        <f t="shared" si="65"/>
        <v/>
      </c>
      <c r="AM33" s="125">
        <f t="shared" si="49"/>
        <v>0.49547514696423517</v>
      </c>
      <c r="AN33" s="157">
        <f t="shared" si="50"/>
        <v>0.46184732439637305</v>
      </c>
      <c r="AO33" s="157">
        <f t="shared" si="51"/>
        <v>0.58455084732547036</v>
      </c>
      <c r="AP33" s="157">
        <f t="shared" si="52"/>
        <v>0.78769456194735565</v>
      </c>
      <c r="AQ33" s="157">
        <f t="shared" si="53"/>
        <v>0.4740445861025222</v>
      </c>
      <c r="AR33" s="157">
        <f t="shared" si="54"/>
        <v>0.52641405214864356</v>
      </c>
      <c r="AS33" s="157">
        <f t="shared" si="55"/>
        <v>0.57203930554337168</v>
      </c>
      <c r="AT33" s="157">
        <f t="shared" si="56"/>
        <v>0.53330507840023977</v>
      </c>
      <c r="AU33" s="157">
        <f t="shared" si="57"/>
        <v>0.97449836694611214</v>
      </c>
      <c r="AV33" s="157">
        <f t="shared" si="58"/>
        <v>0.53612416504160132</v>
      </c>
      <c r="AW33" s="157">
        <f t="shared" si="59"/>
        <v>0.50677934421259097</v>
      </c>
      <c r="AX33" s="157">
        <f t="shared" si="60"/>
        <v>0.50484087413609458</v>
      </c>
      <c r="AY33" s="157">
        <f t="shared" si="61"/>
        <v>0.67726572735313773</v>
      </c>
      <c r="AZ33" s="157">
        <f t="shared" si="61"/>
        <v>0.66905395722428995</v>
      </c>
      <c r="BA33" s="157">
        <f t="shared" si="62"/>
        <v>0.69906227246754171</v>
      </c>
      <c r="BB33" s="157" t="str">
        <f t="shared" si="66"/>
        <v/>
      </c>
      <c r="BC33" s="52" t="str">
        <f t="shared" si="63"/>
        <v/>
      </c>
      <c r="BE33" s="105"/>
      <c r="BF33" s="105"/>
    </row>
    <row r="34" spans="1:58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54">
        <v>176585.52000000005</v>
      </c>
      <c r="Q34" s="119"/>
      <c r="R34" s="52" t="str">
        <f t="shared" si="64"/>
        <v/>
      </c>
      <c r="T34" s="109" t="s">
        <v>78</v>
      </c>
      <c r="U34" s="19">
        <v>8418.2340000000022</v>
      </c>
      <c r="V34" s="154">
        <v>4390.6889999999994</v>
      </c>
      <c r="W34" s="154">
        <v>6848.4070000000011</v>
      </c>
      <c r="X34" s="154">
        <v>11167.32799999999</v>
      </c>
      <c r="Y34" s="154">
        <v>8872.2850000000017</v>
      </c>
      <c r="Z34" s="154">
        <v>11662.620000000006</v>
      </c>
      <c r="AA34" s="154">
        <v>9423.9899999999961</v>
      </c>
      <c r="AB34" s="154">
        <v>14481.375000000004</v>
      </c>
      <c r="AC34" s="154">
        <v>12803.287</v>
      </c>
      <c r="AD34" s="154">
        <v>13718.046000000006</v>
      </c>
      <c r="AE34" s="154">
        <v>12228.946999999995</v>
      </c>
      <c r="AF34" s="154">
        <v>14526.821999999995</v>
      </c>
      <c r="AG34" s="154">
        <v>14534.652000000002</v>
      </c>
      <c r="AH34" s="154">
        <v>19521.573</v>
      </c>
      <c r="AI34" s="154">
        <v>14024.623999999998</v>
      </c>
      <c r="AJ34" s="119"/>
      <c r="AK34" s="52" t="str">
        <f t="shared" si="65"/>
        <v/>
      </c>
      <c r="AM34" s="125">
        <f t="shared" si="49"/>
        <v>0.48672862985073784</v>
      </c>
      <c r="AN34" s="157">
        <f t="shared" si="50"/>
        <v>0.49688825876595721</v>
      </c>
      <c r="AO34" s="157">
        <f t="shared" si="51"/>
        <v>0.56924809937044796</v>
      </c>
      <c r="AP34" s="157">
        <f t="shared" si="52"/>
        <v>0.78543559483657488</v>
      </c>
      <c r="AQ34" s="157">
        <f t="shared" si="53"/>
        <v>0.54207508867396426</v>
      </c>
      <c r="AR34" s="157">
        <f t="shared" si="54"/>
        <v>0.51283586940978365</v>
      </c>
      <c r="AS34" s="157">
        <f t="shared" si="55"/>
        <v>0.58706569068968495</v>
      </c>
      <c r="AT34" s="157">
        <f t="shared" si="56"/>
        <v>0.58568978626091728</v>
      </c>
      <c r="AU34" s="157">
        <f t="shared" si="57"/>
        <v>0.80425854872244606</v>
      </c>
      <c r="AV34" s="157">
        <f t="shared" si="58"/>
        <v>0.55167855015599043</v>
      </c>
      <c r="AW34" s="157">
        <f t="shared" si="59"/>
        <v>0.60866792877006426</v>
      </c>
      <c r="AX34" s="157">
        <f t="shared" si="60"/>
        <v>0.52479645779906703</v>
      </c>
      <c r="AY34" s="157">
        <f t="shared" si="61"/>
        <v>0.64394734152368938</v>
      </c>
      <c r="AZ34" s="157">
        <f t="shared" si="61"/>
        <v>0.61377457612250752</v>
      </c>
      <c r="BA34" s="157">
        <f t="shared" si="62"/>
        <v>0.794211439307141</v>
      </c>
      <c r="BB34" s="157" t="str">
        <f t="shared" si="66"/>
        <v/>
      </c>
      <c r="BC34" s="52" t="str">
        <f t="shared" si="63"/>
        <v/>
      </c>
      <c r="BE34" s="105"/>
      <c r="BF34" s="105"/>
    </row>
    <row r="35" spans="1:58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54">
        <v>165542.36999999994</v>
      </c>
      <c r="Q35" s="119"/>
      <c r="R35" s="52" t="str">
        <f t="shared" si="64"/>
        <v/>
      </c>
      <c r="T35" s="109" t="s">
        <v>79</v>
      </c>
      <c r="U35" s="19">
        <v>8202.5570000000007</v>
      </c>
      <c r="V35" s="154">
        <v>7142.6719999999987</v>
      </c>
      <c r="W35" s="154">
        <v>8489.8880000000008</v>
      </c>
      <c r="X35" s="154">
        <v>14058.68400000001</v>
      </c>
      <c r="Y35" s="154">
        <v>13129.382000000001</v>
      </c>
      <c r="Z35" s="154">
        <v>12275.063000000002</v>
      </c>
      <c r="AA35" s="154">
        <v>8407.0900000000038</v>
      </c>
      <c r="AB35" s="154">
        <v>11587.890000000009</v>
      </c>
      <c r="AC35" s="154">
        <v>14215.772000000001</v>
      </c>
      <c r="AD35" s="154">
        <v>14177.262000000006</v>
      </c>
      <c r="AE35" s="154">
        <v>16500.630999999998</v>
      </c>
      <c r="AF35" s="154">
        <v>15555.110999999997</v>
      </c>
      <c r="AG35" s="154">
        <v>16599.758999999998</v>
      </c>
      <c r="AH35" s="154">
        <v>19060.911</v>
      </c>
      <c r="AI35" s="154">
        <v>13309.058999999999</v>
      </c>
      <c r="AJ35" s="119"/>
      <c r="AK35" s="52" t="str">
        <f t="shared" si="65"/>
        <v/>
      </c>
      <c r="AM35" s="125">
        <f t="shared" si="49"/>
        <v>0.53410624801970208</v>
      </c>
      <c r="AN35" s="157">
        <f t="shared" si="50"/>
        <v>0.48911992034573448</v>
      </c>
      <c r="AO35" s="157">
        <f t="shared" si="51"/>
        <v>0.65603956133015395</v>
      </c>
      <c r="AP35" s="157">
        <f t="shared" si="52"/>
        <v>0.7829523620224994</v>
      </c>
      <c r="AQ35" s="157">
        <f t="shared" si="53"/>
        <v>0.48743234098377025</v>
      </c>
      <c r="AR35" s="157">
        <f t="shared" si="54"/>
        <v>0.51699036414929667</v>
      </c>
      <c r="AS35" s="157">
        <f t="shared" si="55"/>
        <v>0.56911382540516675</v>
      </c>
      <c r="AT35" s="157">
        <f t="shared" si="56"/>
        <v>0.55942287943501878</v>
      </c>
      <c r="AU35" s="157">
        <f t="shared" si="57"/>
        <v>0.8067909093137946</v>
      </c>
      <c r="AV35" s="157">
        <f t="shared" si="58"/>
        <v>0.5090389090704629</v>
      </c>
      <c r="AW35" s="157">
        <f t="shared" si="59"/>
        <v>0.57789179127346701</v>
      </c>
      <c r="AX35" s="157">
        <f t="shared" si="60"/>
        <v>0.55789707265191923</v>
      </c>
      <c r="AY35" s="157">
        <f t="shared" si="61"/>
        <v>0.70413142812397767</v>
      </c>
      <c r="AZ35" s="157">
        <f t="shared" si="61"/>
        <v>0.64862441537691762</v>
      </c>
      <c r="BA35" s="157">
        <f t="shared" si="62"/>
        <v>0.80396692399655767</v>
      </c>
      <c r="BB35" s="157" t="str">
        <f t="shared" si="66"/>
        <v/>
      </c>
      <c r="BC35" s="52" t="str">
        <f t="shared" si="63"/>
        <v/>
      </c>
      <c r="BE35" s="105"/>
      <c r="BF35" s="105"/>
    </row>
    <row r="36" spans="1:58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54">
        <v>165339.75000000015</v>
      </c>
      <c r="Q36" s="119"/>
      <c r="R36" s="52" t="str">
        <f t="shared" si="64"/>
        <v/>
      </c>
      <c r="T36" s="109" t="s">
        <v>80</v>
      </c>
      <c r="U36" s="19">
        <v>7606.0559999999978</v>
      </c>
      <c r="V36" s="154">
        <v>8313.0869999999995</v>
      </c>
      <c r="W36" s="154">
        <v>6909.0559999999987</v>
      </c>
      <c r="X36" s="154">
        <v>9139.0069999999996</v>
      </c>
      <c r="Y36" s="154">
        <v>8531.6860000000033</v>
      </c>
      <c r="Z36" s="154">
        <v>10841.422999999999</v>
      </c>
      <c r="AA36" s="154">
        <v>9653.1510000000035</v>
      </c>
      <c r="AB36" s="154">
        <v>9956.3179999999975</v>
      </c>
      <c r="AC36" s="154">
        <v>13765.152</v>
      </c>
      <c r="AD36" s="154">
        <v>14750.275999999996</v>
      </c>
      <c r="AE36" s="154">
        <v>15789.42300000001</v>
      </c>
      <c r="AF36" s="154">
        <v>12744.038000000008</v>
      </c>
      <c r="AG36" s="154">
        <v>16420.567999999999</v>
      </c>
      <c r="AH36" s="154">
        <v>16962.044999999998</v>
      </c>
      <c r="AI36" s="154">
        <v>12422.513000000004</v>
      </c>
      <c r="AJ36" s="119"/>
      <c r="AK36" s="52" t="str">
        <f t="shared" si="65"/>
        <v/>
      </c>
      <c r="AM36" s="125">
        <f t="shared" si="49"/>
        <v>0.44176385961468218</v>
      </c>
      <c r="AN36" s="157">
        <f t="shared" si="50"/>
        <v>0.42017785877420555</v>
      </c>
      <c r="AO36" s="157">
        <f t="shared" si="51"/>
        <v>0.63948363387771534</v>
      </c>
      <c r="AP36" s="157">
        <f t="shared" si="52"/>
        <v>0.71120273013234991</v>
      </c>
      <c r="AQ36" s="157">
        <f t="shared" si="53"/>
        <v>0.43360371542738207</v>
      </c>
      <c r="AR36" s="157">
        <f t="shared" si="54"/>
        <v>0.45907066820991294</v>
      </c>
      <c r="AS36" s="157">
        <f t="shared" si="55"/>
        <v>0.59928518991605073</v>
      </c>
      <c r="AT36" s="157">
        <f t="shared" si="56"/>
        <v>0.5807675710119673</v>
      </c>
      <c r="AU36" s="157">
        <f t="shared" si="57"/>
        <v>0.76451061502797446</v>
      </c>
      <c r="AV36" s="157">
        <f t="shared" si="58"/>
        <v>0.49793317713264845</v>
      </c>
      <c r="AW36" s="157">
        <f t="shared" si="59"/>
        <v>0.55159727832865624</v>
      </c>
      <c r="AX36" s="157">
        <f t="shared" si="60"/>
        <v>0.58152630944673145</v>
      </c>
      <c r="AY36" s="157">
        <f t="shared" si="61"/>
        <v>0.67737319307050581</v>
      </c>
      <c r="AZ36" s="157">
        <f t="shared" si="61"/>
        <v>0.67507493980577815</v>
      </c>
      <c r="BA36" s="157">
        <f t="shared" si="62"/>
        <v>0.75133251380868749</v>
      </c>
      <c r="BB36" s="157" t="str">
        <f t="shared" si="66"/>
        <v/>
      </c>
      <c r="BC36" s="52" t="str">
        <f t="shared" si="63"/>
        <v/>
      </c>
      <c r="BE36" s="105"/>
      <c r="BF36" s="105"/>
    </row>
    <row r="37" spans="1:58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54">
        <v>165071.20999999988</v>
      </c>
      <c r="Q37" s="119"/>
      <c r="R37" s="52" t="str">
        <f t="shared" si="64"/>
        <v/>
      </c>
      <c r="T37" s="109" t="s">
        <v>81</v>
      </c>
      <c r="U37" s="19">
        <v>8950.255000000001</v>
      </c>
      <c r="V37" s="154">
        <v>8091.360999999999</v>
      </c>
      <c r="W37" s="154">
        <v>7317.6259999999966</v>
      </c>
      <c r="X37" s="154">
        <v>9009.7860000000001</v>
      </c>
      <c r="Y37" s="154">
        <v>11821.654999999999</v>
      </c>
      <c r="Z37" s="154">
        <v>8422.7539999999954</v>
      </c>
      <c r="AA37" s="154">
        <v>8932.4599999999973</v>
      </c>
      <c r="AB37" s="154">
        <v>10856.737000000006</v>
      </c>
      <c r="AC37" s="154">
        <v>13503.767</v>
      </c>
      <c r="AD37" s="154">
        <v>13395.533000000005</v>
      </c>
      <c r="AE37" s="154">
        <v>12829.427999999996</v>
      </c>
      <c r="AF37" s="154">
        <v>12358.695999999998</v>
      </c>
      <c r="AG37" s="154">
        <v>19295.445999999996</v>
      </c>
      <c r="AH37" s="154">
        <v>12913.838000000005</v>
      </c>
      <c r="AI37" s="154">
        <v>13163.565000000002</v>
      </c>
      <c r="AJ37" s="119"/>
      <c r="AK37" s="52" t="str">
        <f t="shared" si="65"/>
        <v/>
      </c>
      <c r="AM37" s="125">
        <f t="shared" si="49"/>
        <v>0.48486363856011194</v>
      </c>
      <c r="AN37" s="157">
        <f t="shared" si="50"/>
        <v>0.56136104589017211</v>
      </c>
      <c r="AO37" s="157">
        <f t="shared" si="51"/>
        <v>0.91494056270845225</v>
      </c>
      <c r="AP37" s="157">
        <f t="shared" si="52"/>
        <v>0.73397337983951261</v>
      </c>
      <c r="AQ37" s="157">
        <f t="shared" si="53"/>
        <v>0.54686443981211563</v>
      </c>
      <c r="AR37" s="157">
        <f t="shared" si="54"/>
        <v>0.55361740351046873</v>
      </c>
      <c r="AS37" s="157">
        <f t="shared" si="55"/>
        <v>0.59768837923984341</v>
      </c>
      <c r="AT37" s="157">
        <f t="shared" si="56"/>
        <v>0.78949101429546453</v>
      </c>
      <c r="AU37" s="157">
        <f t="shared" si="57"/>
        <v>0.85577312393822647</v>
      </c>
      <c r="AV37" s="157">
        <f t="shared" si="58"/>
        <v>0.5392227587309858</v>
      </c>
      <c r="AW37" s="157">
        <f t="shared" si="59"/>
        <v>0.66185996306935324</v>
      </c>
      <c r="AX37" s="157">
        <f t="shared" si="60"/>
        <v>0.66577682346880351</v>
      </c>
      <c r="AY37" s="157">
        <f t="shared" si="61"/>
        <v>0.70495682983619656</v>
      </c>
      <c r="AZ37" s="157">
        <f t="shared" si="61"/>
        <v>0.7556807848224345</v>
      </c>
      <c r="BA37" s="157">
        <f t="shared" si="62"/>
        <v>0.797447659104214</v>
      </c>
      <c r="BB37" s="157" t="str">
        <f t="shared" si="66"/>
        <v/>
      </c>
      <c r="BC37" s="52" t="str">
        <f t="shared" si="63"/>
        <v/>
      </c>
      <c r="BE37" s="105"/>
      <c r="BF37" s="105"/>
    </row>
    <row r="38" spans="1:58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54">
        <v>156756.23999999985</v>
      </c>
      <c r="Q38" s="119"/>
      <c r="R38" s="52" t="str">
        <f t="shared" si="64"/>
        <v/>
      </c>
      <c r="T38" s="109" t="s">
        <v>82</v>
      </c>
      <c r="U38" s="19">
        <v>8836.2159999999967</v>
      </c>
      <c r="V38" s="154">
        <v>6184.2449999999999</v>
      </c>
      <c r="W38" s="154">
        <v>6843.8590000000013</v>
      </c>
      <c r="X38" s="154">
        <v>12325.401000000003</v>
      </c>
      <c r="Y38" s="154">
        <v>11790.632999999998</v>
      </c>
      <c r="Z38" s="154">
        <v>8857.4580000000024</v>
      </c>
      <c r="AA38" s="154">
        <v>10603.755000000001</v>
      </c>
      <c r="AB38" s="154">
        <v>13090.348000000009</v>
      </c>
      <c r="AC38" s="154">
        <v>16694.899000000001</v>
      </c>
      <c r="AD38" s="154">
        <v>17343.396999999994</v>
      </c>
      <c r="AE38" s="154">
        <v>14141.986999999999</v>
      </c>
      <c r="AF38" s="154">
        <v>13795.060000000012</v>
      </c>
      <c r="AG38" s="154">
        <v>17489.275999999998</v>
      </c>
      <c r="AH38" s="154">
        <v>12546.419000000004</v>
      </c>
      <c r="AI38" s="154">
        <v>12022.142</v>
      </c>
      <c r="AJ38" s="119"/>
      <c r="AK38" s="52" t="str">
        <f t="shared" si="65"/>
        <v/>
      </c>
      <c r="AM38" s="125">
        <f t="shared" si="49"/>
        <v>0.50547976786025839</v>
      </c>
      <c r="AN38" s="157">
        <f t="shared" si="50"/>
        <v>0.61364183688748253</v>
      </c>
      <c r="AO38" s="157">
        <f t="shared" si="51"/>
        <v>0.99143989040046498</v>
      </c>
      <c r="AP38" s="157">
        <f t="shared" si="52"/>
        <v>0.79860824444016809</v>
      </c>
      <c r="AQ38" s="157">
        <f t="shared" si="53"/>
        <v>0.61462071336796531</v>
      </c>
      <c r="AR38" s="157">
        <f t="shared" si="54"/>
        <v>0.7179397354111039</v>
      </c>
      <c r="AS38" s="157">
        <f t="shared" si="55"/>
        <v>0.76149967195295487</v>
      </c>
      <c r="AT38" s="157">
        <f t="shared" si="56"/>
        <v>0.82067211196453671</v>
      </c>
      <c r="AU38" s="157">
        <f t="shared" si="57"/>
        <v>0.76712936250314256</v>
      </c>
      <c r="AV38" s="157">
        <f t="shared" si="58"/>
        <v>0.61919728263479246</v>
      </c>
      <c r="AW38" s="157">
        <f t="shared" si="59"/>
        <v>0.63990474451207224</v>
      </c>
      <c r="AX38" s="157">
        <f t="shared" si="60"/>
        <v>0.62152586797883858</v>
      </c>
      <c r="AY38" s="157">
        <f t="shared" si="61"/>
        <v>0.67466486882317089</v>
      </c>
      <c r="AZ38" s="157">
        <f t="shared" si="61"/>
        <v>0.7442507864616138</v>
      </c>
      <c r="BA38" s="157">
        <f t="shared" si="62"/>
        <v>0.76693227650778129</v>
      </c>
      <c r="BB38" s="157" t="str">
        <f t="shared" si="66"/>
        <v/>
      </c>
      <c r="BC38" s="52" t="str">
        <f t="shared" si="63"/>
        <v/>
      </c>
      <c r="BE38" s="105"/>
      <c r="BF38" s="105"/>
    </row>
    <row r="39" spans="1:58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54">
        <v>199258.49000000008</v>
      </c>
      <c r="Q39" s="119"/>
      <c r="R39" s="52" t="str">
        <f t="shared" si="64"/>
        <v/>
      </c>
      <c r="T39" s="109" t="s">
        <v>83</v>
      </c>
      <c r="U39" s="19">
        <v>8561.616</v>
      </c>
      <c r="V39" s="154">
        <v>7679.9049999999988</v>
      </c>
      <c r="W39" s="154">
        <v>10402.912</v>
      </c>
      <c r="X39" s="154">
        <v>7707.6290000000035</v>
      </c>
      <c r="Y39" s="154">
        <v>12654.747000000003</v>
      </c>
      <c r="Z39" s="154">
        <v>9979.3469999999979</v>
      </c>
      <c r="AA39" s="154">
        <v>10712.686999999996</v>
      </c>
      <c r="AB39" s="154">
        <v>11080.005999999999</v>
      </c>
      <c r="AC39" s="154">
        <v>17646.002</v>
      </c>
      <c r="AD39" s="154">
        <v>15712.195000000003</v>
      </c>
      <c r="AE39" s="154">
        <v>14615.516000000009</v>
      </c>
      <c r="AF39" s="154">
        <v>15584.514000000003</v>
      </c>
      <c r="AG39" s="154">
        <v>20862.162</v>
      </c>
      <c r="AH39" s="154">
        <v>15077.397000000003</v>
      </c>
      <c r="AI39" s="154">
        <v>15583.411999999997</v>
      </c>
      <c r="AJ39" s="119"/>
      <c r="AK39" s="52" t="str">
        <f t="shared" si="65"/>
        <v/>
      </c>
      <c r="AM39" s="125">
        <f t="shared" ref="AM39:AN45" si="67">(U39/B39)*10</f>
        <v>0.59655396247491954</v>
      </c>
      <c r="AN39" s="157">
        <f t="shared" si="67"/>
        <v>0.7101543245465749</v>
      </c>
      <c r="AO39" s="157">
        <f t="shared" ref="AO39:AZ41" si="68">IF(W39="","",(W39/D39)*10)</f>
        <v>0.82659295097689434</v>
      </c>
      <c r="AP39" s="157">
        <f t="shared" si="68"/>
        <v>0.75542927217629385</v>
      </c>
      <c r="AQ39" s="157">
        <f t="shared" si="68"/>
        <v>0.66232957299169615</v>
      </c>
      <c r="AR39" s="157">
        <f t="shared" si="68"/>
        <v>0.69529221532504837</v>
      </c>
      <c r="AS39" s="157">
        <f t="shared" si="68"/>
        <v>0.70882922115899427</v>
      </c>
      <c r="AT39" s="157">
        <f t="shared" si="68"/>
        <v>0.81643127472411259</v>
      </c>
      <c r="AU39" s="157">
        <f t="shared" si="68"/>
        <v>0.6555002561116402</v>
      </c>
      <c r="AV39" s="157">
        <f t="shared" si="68"/>
        <v>0.68927659143619546</v>
      </c>
      <c r="AW39" s="157">
        <f t="shared" si="68"/>
        <v>0.64689754420867462</v>
      </c>
      <c r="AX39" s="157">
        <f t="shared" si="68"/>
        <v>0.72799787288130147</v>
      </c>
      <c r="AY39" s="157">
        <f t="shared" si="68"/>
        <v>0.75472082130583984</v>
      </c>
      <c r="AZ39" s="157">
        <f t="shared" si="68"/>
        <v>0.81465531564401306</v>
      </c>
      <c r="BA39" s="157">
        <f t="shared" ref="BA39:BA41" si="69">IF(AI39="","",(AI39/P39)*10)</f>
        <v>0.78207016423741793</v>
      </c>
      <c r="BB39" s="157" t="str">
        <f t="shared" si="66"/>
        <v/>
      </c>
      <c r="BC39" s="52" t="str">
        <f t="shared" si="63"/>
        <v/>
      </c>
      <c r="BE39" s="105"/>
      <c r="BF39" s="105"/>
    </row>
    <row r="40" spans="1:58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54">
        <v>191442.13999999996</v>
      </c>
      <c r="Q40" s="119"/>
      <c r="R40" s="52" t="str">
        <f t="shared" si="64"/>
        <v/>
      </c>
      <c r="T40" s="110" t="s">
        <v>84</v>
      </c>
      <c r="U40" s="19">
        <v>8577.6339999999964</v>
      </c>
      <c r="V40" s="154">
        <v>10729.738000000001</v>
      </c>
      <c r="W40" s="154">
        <v>8400.3320000000022</v>
      </c>
      <c r="X40" s="154">
        <v>14080.129999999997</v>
      </c>
      <c r="Y40" s="154">
        <v>13582.820000000003</v>
      </c>
      <c r="Z40" s="154">
        <v>9345.7980000000007</v>
      </c>
      <c r="AA40" s="154">
        <v>11478.792000000003</v>
      </c>
      <c r="AB40" s="154">
        <v>14722.865999999998</v>
      </c>
      <c r="AC40" s="154">
        <v>13500.736999999999</v>
      </c>
      <c r="AD40" s="154">
        <v>16104.085999999999</v>
      </c>
      <c r="AE40" s="154">
        <v>14131.660999999996</v>
      </c>
      <c r="AF40" s="154">
        <v>17317.553000000004</v>
      </c>
      <c r="AG40" s="154">
        <v>19544.043999999998</v>
      </c>
      <c r="AH40" s="154">
        <v>13271.178999999998</v>
      </c>
      <c r="AI40" s="154">
        <v>13490.837000000007</v>
      </c>
      <c r="AJ40" s="119"/>
      <c r="AK40" s="52" t="str">
        <f t="shared" si="65"/>
        <v/>
      </c>
      <c r="AM40" s="125">
        <f t="shared" si="67"/>
        <v>0.56128924309160388</v>
      </c>
      <c r="AN40" s="157">
        <f t="shared" si="67"/>
        <v>0.49567972006947647</v>
      </c>
      <c r="AO40" s="157">
        <f t="shared" si="68"/>
        <v>0.9790091257525988</v>
      </c>
      <c r="AP40" s="157">
        <f t="shared" si="68"/>
        <v>0.61228139027468687</v>
      </c>
      <c r="AQ40" s="157">
        <f t="shared" si="68"/>
        <v>0.5822210241113337</v>
      </c>
      <c r="AR40" s="157">
        <f t="shared" si="68"/>
        <v>0.62664828118918259</v>
      </c>
      <c r="AS40" s="157">
        <f t="shared" si="68"/>
        <v>0.67665809142176681</v>
      </c>
      <c r="AT40" s="157">
        <f t="shared" si="68"/>
        <v>0.91161704676855315</v>
      </c>
      <c r="AU40" s="157">
        <f t="shared" si="68"/>
        <v>0.66978639445387611</v>
      </c>
      <c r="AV40" s="157">
        <f t="shared" si="68"/>
        <v>0.69632467581771174</v>
      </c>
      <c r="AW40" s="157">
        <f t="shared" si="68"/>
        <v>0.56670328216974419</v>
      </c>
      <c r="AX40" s="157">
        <f t="shared" si="68"/>
        <v>0.70671261274209851</v>
      </c>
      <c r="AY40" s="157">
        <f t="shared" si="68"/>
        <v>0.65801204114882317</v>
      </c>
      <c r="AZ40" s="157">
        <f t="shared" si="68"/>
        <v>0.69196706988199619</v>
      </c>
      <c r="BA40" s="157">
        <f t="shared" si="69"/>
        <v>0.70469526719665843</v>
      </c>
      <c r="BB40" s="157" t="str">
        <f t="shared" si="66"/>
        <v/>
      </c>
      <c r="BC40" s="52" t="str">
        <f t="shared" si="63"/>
        <v/>
      </c>
      <c r="BE40" s="105"/>
      <c r="BF40" s="105"/>
    </row>
    <row r="41" spans="1:58" ht="20.100000000000001" customHeight="1" thickBot="1" x14ac:dyDescent="0.3">
      <c r="A41" s="35" t="str">
        <f>A19</f>
        <v>jan-mar</v>
      </c>
      <c r="B41" s="167">
        <f>SUM(B29:B31)</f>
        <v>383486.16999999993</v>
      </c>
      <c r="C41" s="168">
        <f t="shared" ref="C41:Q41" si="70">SUM(C29:C31)</f>
        <v>359736.73</v>
      </c>
      <c r="D41" s="168">
        <f t="shared" si="70"/>
        <v>337710.40999999992</v>
      </c>
      <c r="E41" s="168">
        <f t="shared" si="70"/>
        <v>269354.83</v>
      </c>
      <c r="F41" s="168">
        <f t="shared" si="70"/>
        <v>518885.16000000003</v>
      </c>
      <c r="G41" s="168">
        <f t="shared" si="70"/>
        <v>534367.81999999983</v>
      </c>
      <c r="H41" s="168">
        <f t="shared" si="70"/>
        <v>446495.15</v>
      </c>
      <c r="I41" s="168">
        <f t="shared" si="70"/>
        <v>530104.43999999994</v>
      </c>
      <c r="J41" s="168">
        <f t="shared" si="70"/>
        <v>340089.82</v>
      </c>
      <c r="K41" s="168">
        <f t="shared" si="70"/>
        <v>649570.5</v>
      </c>
      <c r="L41" s="168">
        <f t="shared" si="70"/>
        <v>640253.84</v>
      </c>
      <c r="M41" s="168">
        <f t="shared" si="70"/>
        <v>817451.96000000066</v>
      </c>
      <c r="N41" s="168">
        <f t="shared" si="70"/>
        <v>652011.13999999966</v>
      </c>
      <c r="O41" s="168">
        <f t="shared" si="70"/>
        <v>772926.80999999994</v>
      </c>
      <c r="P41" s="168">
        <f t="shared" si="70"/>
        <v>542181.13000000012</v>
      </c>
      <c r="Q41" s="169">
        <f t="shared" si="70"/>
        <v>476987.06999999972</v>
      </c>
      <c r="R41" s="61">
        <f t="shared" si="64"/>
        <v>-0.1202440593976415</v>
      </c>
      <c r="T41" s="109"/>
      <c r="U41" s="167">
        <f>SUM(U29:U31)</f>
        <v>17209.863000000001</v>
      </c>
      <c r="V41" s="168">
        <f t="shared" ref="V41:AJ41" si="71">SUM(V29:V31)</f>
        <v>15796.161</v>
      </c>
      <c r="W41" s="168">
        <f t="shared" si="71"/>
        <v>16995.894999999997</v>
      </c>
      <c r="X41" s="168">
        <f t="shared" si="71"/>
        <v>22740.453000000001</v>
      </c>
      <c r="Y41" s="168">
        <f t="shared" si="71"/>
        <v>26284.577999999994</v>
      </c>
      <c r="Z41" s="168">
        <f t="shared" si="71"/>
        <v>26114.18</v>
      </c>
      <c r="AA41" s="168">
        <f t="shared" si="71"/>
        <v>24267.392</v>
      </c>
      <c r="AB41" s="168">
        <f t="shared" si="71"/>
        <v>28921.351000000002</v>
      </c>
      <c r="AC41" s="168">
        <f t="shared" si="71"/>
        <v>27891.383000000002</v>
      </c>
      <c r="AD41" s="168">
        <f t="shared" si="71"/>
        <v>37417.438999999998</v>
      </c>
      <c r="AE41" s="168">
        <f t="shared" si="71"/>
        <v>39515.076000000001</v>
      </c>
      <c r="AF41" s="168">
        <f t="shared" si="71"/>
        <v>41893.952999999994</v>
      </c>
      <c r="AG41" s="168">
        <f t="shared" si="71"/>
        <v>42491.516000000003</v>
      </c>
      <c r="AH41" s="168">
        <f t="shared" si="71"/>
        <v>50518.161000000007</v>
      </c>
      <c r="AI41" s="168">
        <f t="shared" si="71"/>
        <v>36489.700000000012</v>
      </c>
      <c r="AJ41" s="169">
        <f t="shared" si="71"/>
        <v>34168.023000000001</v>
      </c>
      <c r="AK41" s="61">
        <f t="shared" si="65"/>
        <v>-6.3625543646563545E-2</v>
      </c>
      <c r="AM41" s="172">
        <f t="shared" si="67"/>
        <v>0.44877401967325198</v>
      </c>
      <c r="AN41" s="173">
        <f t="shared" si="67"/>
        <v>0.43910336873301764</v>
      </c>
      <c r="AO41" s="173">
        <f t="shared" si="68"/>
        <v>0.50326831796508742</v>
      </c>
      <c r="AP41" s="173">
        <f t="shared" si="68"/>
        <v>0.84425636622146327</v>
      </c>
      <c r="AQ41" s="173">
        <f t="shared" si="68"/>
        <v>0.50655867668290977</v>
      </c>
      <c r="AR41" s="173">
        <f t="shared" si="68"/>
        <v>0.48869297556129054</v>
      </c>
      <c r="AS41" s="173">
        <f t="shared" si="68"/>
        <v>0.54350852411274786</v>
      </c>
      <c r="AT41" s="173">
        <f t="shared" si="68"/>
        <v>0.54557835810618771</v>
      </c>
      <c r="AU41" s="173">
        <f t="shared" si="68"/>
        <v>0.8201181382024314</v>
      </c>
      <c r="AV41" s="173">
        <f t="shared" si="68"/>
        <v>0.57603353292675696</v>
      </c>
      <c r="AW41" s="173">
        <f t="shared" si="68"/>
        <v>0.61717827416700854</v>
      </c>
      <c r="AX41" s="173">
        <f t="shared" si="68"/>
        <v>0.51249437336965908</v>
      </c>
      <c r="AY41" s="173">
        <f t="shared" si="68"/>
        <v>0.65169923323702761</v>
      </c>
      <c r="AZ41" s="173">
        <f t="shared" si="68"/>
        <v>0.65359566192302232</v>
      </c>
      <c r="BA41" s="173">
        <f t="shared" si="69"/>
        <v>0.67301678315510538</v>
      </c>
      <c r="BB41" s="173">
        <f>IF(AJ41="","",(AJ41/Q41)*10)</f>
        <v>0.71633017222039208</v>
      </c>
      <c r="BC41" s="61">
        <f t="shared" si="63"/>
        <v>6.4357071249001183E-2</v>
      </c>
      <c r="BE41" s="105"/>
      <c r="BF41" s="105"/>
    </row>
    <row r="42" spans="1:58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P42" si="72">SUM(E29:E31)</f>
        <v>269354.83</v>
      </c>
      <c r="F42" s="154">
        <f t="shared" si="72"/>
        <v>518885.16000000003</v>
      </c>
      <c r="G42" s="154">
        <f t="shared" si="72"/>
        <v>534367.81999999983</v>
      </c>
      <c r="H42" s="154">
        <f t="shared" si="72"/>
        <v>446495.15</v>
      </c>
      <c r="I42" s="154">
        <f t="shared" si="72"/>
        <v>530104.43999999994</v>
      </c>
      <c r="J42" s="154">
        <f t="shared" si="72"/>
        <v>340089.82</v>
      </c>
      <c r="K42" s="154">
        <f t="shared" si="72"/>
        <v>649570.5</v>
      </c>
      <c r="L42" s="154">
        <f t="shared" si="72"/>
        <v>640253.84</v>
      </c>
      <c r="M42" s="154">
        <f t="shared" si="72"/>
        <v>817451.96000000066</v>
      </c>
      <c r="N42" s="154">
        <f t="shared" si="72"/>
        <v>652011.13999999966</v>
      </c>
      <c r="O42" s="154">
        <f t="shared" ref="O42" si="73">SUM(O29:O31)</f>
        <v>772926.80999999994</v>
      </c>
      <c r="P42" s="154">
        <f t="shared" si="72"/>
        <v>542181.13000000012</v>
      </c>
      <c r="Q42" s="119">
        <f>IF(Q31="","",SUM(Q29:Q31))</f>
        <v>476987.06999999972</v>
      </c>
      <c r="R42" s="61">
        <f t="shared" si="64"/>
        <v>-0.1202440593976415</v>
      </c>
      <c r="T42" s="108" t="s">
        <v>85</v>
      </c>
      <c r="U42" s="19">
        <f>SUM(U29:U31)</f>
        <v>17209.863000000001</v>
      </c>
      <c r="V42" s="154">
        <f>SUM(V29:V31)</f>
        <v>15796.161</v>
      </c>
      <c r="W42" s="154">
        <f>SUM(W29:W31)</f>
        <v>16995.894999999997</v>
      </c>
      <c r="X42" s="154">
        <f t="shared" ref="X42:AI42" si="74">SUM(X29:X31)</f>
        <v>22740.453000000001</v>
      </c>
      <c r="Y42" s="154">
        <f t="shared" si="74"/>
        <v>26284.577999999994</v>
      </c>
      <c r="Z42" s="154">
        <f t="shared" si="74"/>
        <v>26114.18</v>
      </c>
      <c r="AA42" s="154">
        <f t="shared" si="74"/>
        <v>24267.392</v>
      </c>
      <c r="AB42" s="154">
        <f t="shared" si="74"/>
        <v>28921.351000000002</v>
      </c>
      <c r="AC42" s="154">
        <f t="shared" si="74"/>
        <v>27891.383000000002</v>
      </c>
      <c r="AD42" s="154">
        <f t="shared" si="74"/>
        <v>37417.438999999998</v>
      </c>
      <c r="AE42" s="154">
        <f t="shared" si="74"/>
        <v>39515.076000000001</v>
      </c>
      <c r="AF42" s="154">
        <f t="shared" si="74"/>
        <v>41893.952999999994</v>
      </c>
      <c r="AG42" s="154">
        <f t="shared" si="74"/>
        <v>42491.516000000003</v>
      </c>
      <c r="AH42" s="154">
        <f t="shared" ref="AH42" si="75">SUM(AH29:AH31)</f>
        <v>50518.161000000007</v>
      </c>
      <c r="AI42" s="154">
        <f t="shared" si="74"/>
        <v>36489.700000000012</v>
      </c>
      <c r="AJ42" s="119">
        <f>IF(AJ31="","",SUM(AJ29:AJ31))</f>
        <v>34168.023000000001</v>
      </c>
      <c r="AK42" s="61">
        <f t="shared" si="65"/>
        <v>-6.3625543646563545E-2</v>
      </c>
      <c r="AM42" s="124">
        <f t="shared" si="67"/>
        <v>0.44877401967325198</v>
      </c>
      <c r="AN42" s="156">
        <f t="shared" si="67"/>
        <v>0.43910336873301764</v>
      </c>
      <c r="AO42" s="156">
        <f t="shared" ref="AO42:AZ44" si="76">(W42/D42)*10</f>
        <v>0.50326831796508742</v>
      </c>
      <c r="AP42" s="156">
        <f t="shared" si="76"/>
        <v>0.84425636622146327</v>
      </c>
      <c r="AQ42" s="156">
        <f t="shared" si="76"/>
        <v>0.50655867668290977</v>
      </c>
      <c r="AR42" s="156">
        <f t="shared" si="76"/>
        <v>0.48869297556129054</v>
      </c>
      <c r="AS42" s="156">
        <f t="shared" si="76"/>
        <v>0.54350852411274786</v>
      </c>
      <c r="AT42" s="156">
        <f t="shared" si="76"/>
        <v>0.54557835810618771</v>
      </c>
      <c r="AU42" s="156">
        <f t="shared" si="76"/>
        <v>0.8201181382024314</v>
      </c>
      <c r="AV42" s="156">
        <f t="shared" si="76"/>
        <v>0.57603353292675696</v>
      </c>
      <c r="AW42" s="156">
        <f t="shared" si="76"/>
        <v>0.61717827416700854</v>
      </c>
      <c r="AX42" s="156">
        <f t="shared" si="76"/>
        <v>0.51249437336965908</v>
      </c>
      <c r="AY42" s="156">
        <f t="shared" si="76"/>
        <v>0.65169923323702761</v>
      </c>
      <c r="AZ42" s="156">
        <f t="shared" si="76"/>
        <v>0.65359566192302232</v>
      </c>
      <c r="BA42" s="156">
        <f t="shared" si="62"/>
        <v>0.67301678315510538</v>
      </c>
      <c r="BB42" s="156">
        <f>IF(AJ42="","",(AJ42/Q42)*10)</f>
        <v>0.71633017222039208</v>
      </c>
      <c r="BC42" s="61">
        <f t="shared" si="63"/>
        <v>6.4357071249001183E-2</v>
      </c>
      <c r="BE42" s="105"/>
      <c r="BF42" s="105"/>
    </row>
    <row r="43" spans="1:58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P43" si="77">SUM(E32:E34)</f>
        <v>409796.7099999999</v>
      </c>
      <c r="F43" s="154">
        <f t="shared" si="77"/>
        <v>510240.19999999995</v>
      </c>
      <c r="G43" s="154">
        <f t="shared" si="77"/>
        <v>581930.29000000015</v>
      </c>
      <c r="H43" s="154">
        <f t="shared" si="77"/>
        <v>437395.03</v>
      </c>
      <c r="I43" s="154">
        <f t="shared" si="77"/>
        <v>651460.00999999989</v>
      </c>
      <c r="J43" s="154">
        <f t="shared" si="77"/>
        <v>432659.41000000003</v>
      </c>
      <c r="K43" s="154">
        <f t="shared" si="77"/>
        <v>721335.31</v>
      </c>
      <c r="L43" s="154">
        <f t="shared" si="77"/>
        <v>641165.57999999984</v>
      </c>
      <c r="M43" s="154">
        <f t="shared" si="77"/>
        <v>786805.54999999993</v>
      </c>
      <c r="N43" s="154">
        <f t="shared" si="77"/>
        <v>732307.73</v>
      </c>
      <c r="O43" s="154">
        <f t="shared" ref="O43" si="78">SUM(O32:O34)</f>
        <v>856045.70000000054</v>
      </c>
      <c r="P43" s="154">
        <f t="shared" si="77"/>
        <v>525159.15000000026</v>
      </c>
      <c r="Q43" s="119" t="str">
        <f>IF(Q34="","",SUM(Q32:Q34))</f>
        <v/>
      </c>
      <c r="R43" s="52" t="str">
        <f t="shared" si="64"/>
        <v/>
      </c>
      <c r="T43" s="109" t="s">
        <v>86</v>
      </c>
      <c r="U43" s="19">
        <f>SUM(U32:U34)</f>
        <v>20649.732000000004</v>
      </c>
      <c r="V43" s="154">
        <f>SUM(V32:V34)</f>
        <v>16807.051000000003</v>
      </c>
      <c r="W43" s="154">
        <f>SUM(W32:W34)</f>
        <v>19988.995000000003</v>
      </c>
      <c r="X43" s="154">
        <f t="shared" ref="X43:AI43" si="79">SUM(X32:X34)</f>
        <v>32307.84499999999</v>
      </c>
      <c r="Y43" s="154">
        <f t="shared" si="79"/>
        <v>26348.47</v>
      </c>
      <c r="Z43" s="154">
        <f t="shared" si="79"/>
        <v>29735.684000000008</v>
      </c>
      <c r="AA43" s="154">
        <f t="shared" si="79"/>
        <v>25013.658999999996</v>
      </c>
      <c r="AB43" s="154">
        <f t="shared" si="79"/>
        <v>35963.210000000006</v>
      </c>
      <c r="AC43" s="154">
        <f t="shared" si="79"/>
        <v>36186.675000000003</v>
      </c>
      <c r="AD43" s="154">
        <f t="shared" si="79"/>
        <v>38844.275000000009</v>
      </c>
      <c r="AE43" s="154">
        <f t="shared" si="79"/>
        <v>36822.900999999991</v>
      </c>
      <c r="AF43" s="154">
        <f t="shared" si="79"/>
        <v>41213.95199999999</v>
      </c>
      <c r="AG43" s="154">
        <f t="shared" si="79"/>
        <v>49875.743999999999</v>
      </c>
      <c r="AH43" s="154">
        <f t="shared" ref="AH43" si="80">SUM(AH32:AH34)</f>
        <v>54535.866999999984</v>
      </c>
      <c r="AI43" s="154">
        <f t="shared" si="79"/>
        <v>39103.707000000002</v>
      </c>
      <c r="AJ43" s="119" t="str">
        <f>IF(AJ34="","",SUM(AJ32:AJ34))</f>
        <v/>
      </c>
      <c r="AK43" s="52" t="str">
        <f t="shared" si="65"/>
        <v/>
      </c>
      <c r="AM43" s="125">
        <f t="shared" si="67"/>
        <v>0.46037323310250017</v>
      </c>
      <c r="AN43" s="157">
        <f t="shared" si="67"/>
        <v>0.46637956582738782</v>
      </c>
      <c r="AO43" s="157">
        <f t="shared" si="76"/>
        <v>0.55956706087754671</v>
      </c>
      <c r="AP43" s="157">
        <f t="shared" si="76"/>
        <v>0.78838712492347729</v>
      </c>
      <c r="AQ43" s="157">
        <f t="shared" si="76"/>
        <v>0.51639345547450011</v>
      </c>
      <c r="AR43" s="157">
        <f t="shared" si="76"/>
        <v>0.51098360939417675</v>
      </c>
      <c r="AS43" s="157">
        <f t="shared" si="76"/>
        <v>0.57187798864564132</v>
      </c>
      <c r="AT43" s="157">
        <f t="shared" si="76"/>
        <v>0.55204017818376927</v>
      </c>
      <c r="AU43" s="157">
        <f t="shared" si="76"/>
        <v>0.83637785666097031</v>
      </c>
      <c r="AV43" s="157">
        <f t="shared" si="76"/>
        <v>0.53850510936446472</v>
      </c>
      <c r="AW43" s="157">
        <f t="shared" si="76"/>
        <v>0.57431188055977678</v>
      </c>
      <c r="AX43" s="157">
        <f t="shared" si="76"/>
        <v>0.5238136919598495</v>
      </c>
      <c r="AY43" s="157">
        <f t="shared" si="76"/>
        <v>0.68107630107905592</v>
      </c>
      <c r="AZ43" s="157">
        <f t="shared" si="76"/>
        <v>0.63706723834954082</v>
      </c>
      <c r="BA43" s="157">
        <f t="shared" si="62"/>
        <v>0.74460679205532232</v>
      </c>
      <c r="BB43" s="303" t="str">
        <f t="shared" ref="BB43:BB45" si="81">IF(AJ43="","",(AJ43/Q43)*10)</f>
        <v/>
      </c>
      <c r="BC43" s="52" t="str">
        <f t="shared" si="63"/>
        <v/>
      </c>
      <c r="BE43" s="105"/>
      <c r="BF43" s="105"/>
    </row>
    <row r="44" spans="1:58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P44" si="82">SUM(E35:E37)</f>
        <v>430814.19999999995</v>
      </c>
      <c r="F44" s="154">
        <f t="shared" si="82"/>
        <v>682291.91</v>
      </c>
      <c r="G44" s="154">
        <f t="shared" si="82"/>
        <v>625733.66999999993</v>
      </c>
      <c r="H44" s="154">
        <f t="shared" si="82"/>
        <v>458250.33999999968</v>
      </c>
      <c r="I44" s="154">
        <f t="shared" si="82"/>
        <v>516089.50999999983</v>
      </c>
      <c r="J44" s="154">
        <f t="shared" si="82"/>
        <v>514049.36</v>
      </c>
      <c r="K44" s="154">
        <f t="shared" si="82"/>
        <v>823163.40000000037</v>
      </c>
      <c r="L44" s="154">
        <f t="shared" si="82"/>
        <v>765619.61999999988</v>
      </c>
      <c r="M44" s="154">
        <f t="shared" si="82"/>
        <v>683593.1599999998</v>
      </c>
      <c r="N44" s="154">
        <f t="shared" si="82"/>
        <v>751874.42999999959</v>
      </c>
      <c r="O44" s="154">
        <f t="shared" ref="O44" si="83">SUM(O35:O37)</f>
        <v>716018.47000000044</v>
      </c>
      <c r="P44" s="154">
        <f t="shared" si="82"/>
        <v>495953.32999999996</v>
      </c>
      <c r="Q44" s="119" t="str">
        <f>IF(Q37="","",SUM(Q35:Q37))</f>
        <v/>
      </c>
      <c r="R44" s="52" t="str">
        <f t="shared" si="64"/>
        <v/>
      </c>
      <c r="T44" s="109" t="s">
        <v>87</v>
      </c>
      <c r="U44" s="19">
        <f>SUM(U35:U37)</f>
        <v>24758.867999999999</v>
      </c>
      <c r="V44" s="154">
        <f>SUM(V35:V37)</f>
        <v>23547.119999999995</v>
      </c>
      <c r="W44" s="154">
        <f>SUM(W35:W37)</f>
        <v>22716.569999999996</v>
      </c>
      <c r="X44" s="154">
        <f t="shared" ref="X44:AI44" si="84">SUM(X35:X37)</f>
        <v>32207.47700000001</v>
      </c>
      <c r="Y44" s="154">
        <f t="shared" si="84"/>
        <v>33482.723000000005</v>
      </c>
      <c r="Z44" s="154">
        <f t="shared" si="84"/>
        <v>31539.239999999998</v>
      </c>
      <c r="AA44" s="154">
        <f t="shared" si="84"/>
        <v>26992.701000000008</v>
      </c>
      <c r="AB44" s="154">
        <f t="shared" si="84"/>
        <v>32400.945000000014</v>
      </c>
      <c r="AC44" s="154">
        <f t="shared" si="84"/>
        <v>41484.690999999999</v>
      </c>
      <c r="AD44" s="154">
        <f t="shared" si="84"/>
        <v>42323.071000000004</v>
      </c>
      <c r="AE44" s="154">
        <f t="shared" si="84"/>
        <v>45119.482000000004</v>
      </c>
      <c r="AF44" s="154">
        <f t="shared" si="84"/>
        <v>40657.845000000001</v>
      </c>
      <c r="AG44" s="154">
        <f t="shared" si="84"/>
        <v>52315.772999999994</v>
      </c>
      <c r="AH44" s="154">
        <f t="shared" ref="AH44" si="85">SUM(AH35:AH37)</f>
        <v>48936.794000000002</v>
      </c>
      <c r="AI44" s="154">
        <f t="shared" si="84"/>
        <v>38895.137000000002</v>
      </c>
      <c r="AJ44" s="119" t="str">
        <f>IF(AJ37="","",SUM(AJ35:AJ37))</f>
        <v/>
      </c>
      <c r="AK44" s="52" t="str">
        <f t="shared" si="65"/>
        <v/>
      </c>
      <c r="AM44" s="125">
        <f t="shared" si="67"/>
        <v>0.48514141421504259</v>
      </c>
      <c r="AN44" s="157">
        <f t="shared" si="67"/>
        <v>0.48250690351015585</v>
      </c>
      <c r="AO44" s="157">
        <f t="shared" si="76"/>
        <v>0.71563660131674345</v>
      </c>
      <c r="AP44" s="157">
        <f t="shared" si="76"/>
        <v>0.74759552958096576</v>
      </c>
      <c r="AQ44" s="157">
        <f t="shared" si="76"/>
        <v>0.49073897124179594</v>
      </c>
      <c r="AR44" s="157">
        <f t="shared" si="76"/>
        <v>0.50403616605767754</v>
      </c>
      <c r="AS44" s="157">
        <f t="shared" si="76"/>
        <v>0.58903831909868365</v>
      </c>
      <c r="AT44" s="157">
        <f t="shared" si="76"/>
        <v>0.62781638402222173</v>
      </c>
      <c r="AU44" s="157">
        <f t="shared" si="76"/>
        <v>0.80701765682579585</v>
      </c>
      <c r="AV44" s="157">
        <f t="shared" si="76"/>
        <v>0.5141515159687613</v>
      </c>
      <c r="AW44" s="157">
        <f t="shared" si="76"/>
        <v>0.58931982437963137</v>
      </c>
      <c r="AX44" s="157">
        <f t="shared" si="76"/>
        <v>0.59476670304893065</v>
      </c>
      <c r="AY44" s="157">
        <f t="shared" si="76"/>
        <v>0.69580465716861817</v>
      </c>
      <c r="AZ44" s="157">
        <f t="shared" si="76"/>
        <v>0.68345714601468266</v>
      </c>
      <c r="BA44" s="157">
        <f t="shared" si="62"/>
        <v>0.78424994142089943</v>
      </c>
      <c r="BB44" s="303" t="str">
        <f t="shared" si="81"/>
        <v/>
      </c>
      <c r="BC44" s="52" t="str">
        <f t="shared" si="63"/>
        <v/>
      </c>
      <c r="BE44" s="105"/>
      <c r="BF44" s="105"/>
    </row>
    <row r="45" spans="1:58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Q45" si="86">IF(E40="","",SUM(E38:E40))</f>
        <v>486327.5499999997</v>
      </c>
      <c r="F45" s="155">
        <f t="shared" si="86"/>
        <v>616193.31000000029</v>
      </c>
      <c r="G45" s="155">
        <f t="shared" si="86"/>
        <v>416040.10999999987</v>
      </c>
      <c r="H45" s="155">
        <f t="shared" si="86"/>
        <v>460019.91999999993</v>
      </c>
      <c r="I45" s="155">
        <f t="shared" si="86"/>
        <v>456723.05999999982</v>
      </c>
      <c r="J45" s="155">
        <f t="shared" si="86"/>
        <v>688395.02</v>
      </c>
      <c r="K45" s="155">
        <f t="shared" si="86"/>
        <v>739319.47000000044</v>
      </c>
      <c r="L45" s="155">
        <f t="shared" si="86"/>
        <v>696300.05</v>
      </c>
      <c r="M45" s="155">
        <f t="shared" si="86"/>
        <v>681072.12000000011</v>
      </c>
      <c r="N45" s="155">
        <f t="shared" si="86"/>
        <v>832667.84000000032</v>
      </c>
      <c r="O45" s="155">
        <f t="shared" ref="O45" si="87">IF(O40="","",SUM(O38:O40))</f>
        <v>545444.01999999967</v>
      </c>
      <c r="P45" s="155">
        <f t="shared" si="86"/>
        <v>547456.86999999988</v>
      </c>
      <c r="Q45" s="123" t="str">
        <f t="shared" si="86"/>
        <v/>
      </c>
      <c r="R45" s="55" t="str">
        <f t="shared" si="64"/>
        <v/>
      </c>
      <c r="T45" s="110" t="s">
        <v>88</v>
      </c>
      <c r="U45" s="21">
        <f>SUM(U38:U40)</f>
        <v>25975.465999999993</v>
      </c>
      <c r="V45" s="155">
        <f>SUM(V38:V40)</f>
        <v>24593.887999999999</v>
      </c>
      <c r="W45" s="155">
        <f>IF(W40="","",SUM(W38:W40))</f>
        <v>25647.103000000003</v>
      </c>
      <c r="X45" s="155">
        <f t="shared" ref="X45:AJ45" si="88">IF(X40="","",SUM(X38:X40))</f>
        <v>34113.160000000003</v>
      </c>
      <c r="Y45" s="155">
        <f t="shared" si="88"/>
        <v>38028.200000000004</v>
      </c>
      <c r="Z45" s="155">
        <f t="shared" si="88"/>
        <v>28182.603000000003</v>
      </c>
      <c r="AA45" s="155">
        <f t="shared" si="88"/>
        <v>32795.233999999997</v>
      </c>
      <c r="AB45" s="155">
        <f t="shared" si="88"/>
        <v>38893.22</v>
      </c>
      <c r="AC45" s="155">
        <f t="shared" si="88"/>
        <v>47841.637999999999</v>
      </c>
      <c r="AD45" s="155">
        <f t="shared" si="88"/>
        <v>49159.678</v>
      </c>
      <c r="AE45" s="155">
        <f t="shared" si="88"/>
        <v>42889.164000000004</v>
      </c>
      <c r="AF45" s="155">
        <f t="shared" si="88"/>
        <v>46697.127000000022</v>
      </c>
      <c r="AG45" s="155">
        <f t="shared" si="88"/>
        <v>57895.481999999989</v>
      </c>
      <c r="AH45" s="155">
        <f t="shared" ref="AH45" si="89">IF(AH40="","",SUM(AH38:AH40))</f>
        <v>40894.995000000003</v>
      </c>
      <c r="AI45" s="155">
        <f t="shared" si="88"/>
        <v>41096.391000000003</v>
      </c>
      <c r="AJ45" s="123" t="str">
        <f t="shared" si="88"/>
        <v/>
      </c>
      <c r="AK45" s="55" t="str">
        <f t="shared" si="65"/>
        <v/>
      </c>
      <c r="AM45" s="126">
        <f t="shared" si="67"/>
        <v>0.5513245039086454</v>
      </c>
      <c r="AN45" s="158">
        <f t="shared" si="67"/>
        <v>0.5781509475921669</v>
      </c>
      <c r="AO45" s="158">
        <f t="shared" ref="AO45:AZ45" si="90">IF(W40="","",(W45/D45)*10)</f>
        <v>0.91372665805968378</v>
      </c>
      <c r="AP45" s="158">
        <f t="shared" si="90"/>
        <v>0.70144411929778661</v>
      </c>
      <c r="AQ45" s="158">
        <f t="shared" si="90"/>
        <v>0.61714723907015456</v>
      </c>
      <c r="AR45" s="158">
        <f t="shared" si="90"/>
        <v>0.67740110442716717</v>
      </c>
      <c r="AS45" s="158">
        <f t="shared" si="90"/>
        <v>0.7129089975060211</v>
      </c>
      <c r="AT45" s="158">
        <f t="shared" si="90"/>
        <v>0.85157119064669118</v>
      </c>
      <c r="AU45" s="158">
        <f t="shared" si="90"/>
        <v>0.69497362139545982</v>
      </c>
      <c r="AV45" s="158">
        <f t="shared" si="90"/>
        <v>0.66493146731277042</v>
      </c>
      <c r="AW45" s="158">
        <f t="shared" si="90"/>
        <v>0.61595807726855689</v>
      </c>
      <c r="AX45" s="158">
        <f t="shared" si="90"/>
        <v>0.68564144132048765</v>
      </c>
      <c r="AY45" s="158">
        <f t="shared" si="90"/>
        <v>0.69530104585280927</v>
      </c>
      <c r="AZ45" s="158">
        <f t="shared" si="90"/>
        <v>0.74975604279243968</v>
      </c>
      <c r="BA45" s="158">
        <f t="shared" ref="BA45" si="91">IF(AI40="","",(AI45/P45)*10)</f>
        <v>0.75067814931247479</v>
      </c>
      <c r="BB45" s="304" t="str">
        <f t="shared" si="81"/>
        <v/>
      </c>
      <c r="BC45" s="55" t="str">
        <f t="shared" si="63"/>
        <v/>
      </c>
      <c r="BE45" s="105"/>
      <c r="BF45" s="105"/>
    </row>
    <row r="46" spans="1:58" x14ac:dyDescent="0.25"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E46" s="105"/>
      <c r="BF46" s="105"/>
    </row>
    <row r="47" spans="1:58" ht="15.75" thickBot="1" x14ac:dyDescent="0.3">
      <c r="R47" s="205" t="s">
        <v>1</v>
      </c>
      <c r="AK47" s="289">
        <v>1000</v>
      </c>
      <c r="BC47" s="289" t="s">
        <v>47</v>
      </c>
      <c r="BE47" s="105"/>
      <c r="BF47" s="105"/>
    </row>
    <row r="48" spans="1:58" ht="20.100000000000001" customHeight="1" x14ac:dyDescent="0.25">
      <c r="A48" s="348" t="s">
        <v>15</v>
      </c>
      <c r="B48" s="350" t="s">
        <v>71</v>
      </c>
      <c r="C48" s="344"/>
      <c r="D48" s="344"/>
      <c r="E48" s="344"/>
      <c r="F48" s="344"/>
      <c r="G48" s="344"/>
      <c r="H48" s="344"/>
      <c r="I48" s="344"/>
      <c r="J48" s="344"/>
      <c r="K48" s="344"/>
      <c r="L48" s="344"/>
      <c r="M48" s="344"/>
      <c r="N48" s="344"/>
      <c r="O48" s="344"/>
      <c r="P48" s="344"/>
      <c r="Q48" s="345"/>
      <c r="R48" s="353" t="str">
        <f>R26</f>
        <v>D       2025/2024</v>
      </c>
      <c r="T48" s="351" t="s">
        <v>3</v>
      </c>
      <c r="U48" s="343" t="s">
        <v>71</v>
      </c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5"/>
      <c r="AK48" s="353" t="str">
        <f>R48</f>
        <v>D       2025/2024</v>
      </c>
      <c r="AM48" s="343" t="s">
        <v>71</v>
      </c>
      <c r="AN48" s="344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  <c r="AY48" s="344"/>
      <c r="AZ48" s="344"/>
      <c r="BA48" s="344"/>
      <c r="BB48" s="345"/>
      <c r="BC48" s="353" t="str">
        <f>AK48</f>
        <v>D       2025/2024</v>
      </c>
      <c r="BE48" s="105"/>
      <c r="BF48" s="105"/>
    </row>
    <row r="49" spans="1:58" ht="20.100000000000001" customHeight="1" thickBot="1" x14ac:dyDescent="0.3">
      <c r="A49" s="349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5">
        <v>2024</v>
      </c>
      <c r="Q49" s="133">
        <v>2025</v>
      </c>
      <c r="R49" s="354"/>
      <c r="T49" s="352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354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2016</v>
      </c>
      <c r="AT49" s="135">
        <v>2017</v>
      </c>
      <c r="AU49" s="265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76">
        <v>2023</v>
      </c>
      <c r="BA49" s="135">
        <v>2024</v>
      </c>
      <c r="BB49" s="266">
        <v>2025</v>
      </c>
      <c r="BC49" s="354"/>
      <c r="BE49" s="105"/>
      <c r="BF49" s="105"/>
    </row>
    <row r="50" spans="1:58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4"/>
      <c r="T50" s="291"/>
      <c r="U50" s="293">
        <v>2010</v>
      </c>
      <c r="V50" s="293">
        <v>2011</v>
      </c>
      <c r="W50" s="293">
        <v>2012</v>
      </c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4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0"/>
      <c r="BA50" s="290"/>
      <c r="BB50" s="290"/>
      <c r="BC50" s="292"/>
      <c r="BE50" s="105"/>
      <c r="BF50" s="105"/>
    </row>
    <row r="51" spans="1:58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53">
        <v>206.79000000000011</v>
      </c>
      <c r="P51" s="153">
        <v>203.97000000000003</v>
      </c>
      <c r="Q51" s="112">
        <v>108.97000000000004</v>
      </c>
      <c r="R51" s="61">
        <f>IF(Q51="","",(Q51-P51)/P51)</f>
        <v>-0.46575476785801823</v>
      </c>
      <c r="T51" s="109" t="s">
        <v>73</v>
      </c>
      <c r="U51" s="39">
        <v>29.815000000000005</v>
      </c>
      <c r="V51" s="153">
        <v>149.20400000000001</v>
      </c>
      <c r="W51" s="153">
        <v>122.17799999999998</v>
      </c>
      <c r="X51" s="153">
        <v>109.56100000000001</v>
      </c>
      <c r="Y51" s="153">
        <v>97.120999999999995</v>
      </c>
      <c r="Z51" s="153">
        <v>99.907999999999987</v>
      </c>
      <c r="AA51" s="153">
        <v>68.53</v>
      </c>
      <c r="AB51" s="153">
        <v>118.282</v>
      </c>
      <c r="AC51" s="153">
        <v>104.797</v>
      </c>
      <c r="AD51" s="153">
        <v>234.49399999999994</v>
      </c>
      <c r="AE51" s="153">
        <v>210.21299999999997</v>
      </c>
      <c r="AF51" s="153">
        <v>40.800000000000004</v>
      </c>
      <c r="AG51" s="153">
        <v>115.21899999999997</v>
      </c>
      <c r="AH51" s="153">
        <v>180.49199999999996</v>
      </c>
      <c r="AI51" s="153">
        <v>257.77999999999992</v>
      </c>
      <c r="AJ51" s="112">
        <v>323.50799999999992</v>
      </c>
      <c r="AK51" s="61">
        <f>IF(AJ51="","",(AJ51-AI51)/AI51)</f>
        <v>0.25497711226627368</v>
      </c>
      <c r="AM51" s="124">
        <f t="shared" ref="AM51:AM60" si="92">(U51/B51)*10</f>
        <v>3.1291981528127626</v>
      </c>
      <c r="AN51" s="156">
        <f t="shared" ref="AN51:AN60" si="93">(V51/C51)*10</f>
        <v>2.9131733604076775</v>
      </c>
      <c r="AO51" s="156">
        <f t="shared" ref="AO51:AO60" si="94">(W51/D51)*10</f>
        <v>3.7092200734691394</v>
      </c>
      <c r="AP51" s="156">
        <f t="shared" ref="AP51:AP60" si="95">(X51/E51)*10</f>
        <v>0.99862366924310941</v>
      </c>
      <c r="AQ51" s="156">
        <f t="shared" ref="AQ51:AQ60" si="96">(Y51/F51)*10</f>
        <v>2.6979554419689982</v>
      </c>
      <c r="AR51" s="156">
        <f t="shared" ref="AR51:AR60" si="97">(Z51/G51)*10</f>
        <v>5.3501124558209252</v>
      </c>
      <c r="AS51" s="156">
        <f t="shared" ref="AS51:AS60" si="98">(AA51/H51)*10</f>
        <v>6.6463000678886637</v>
      </c>
      <c r="AT51" s="156">
        <f t="shared" ref="AT51:AT60" si="99">(AB51/I51)*10</f>
        <v>6.0035529387879389</v>
      </c>
      <c r="AU51" s="156">
        <f t="shared" ref="AU51:AU60" si="100">(AC51/J51)*10</f>
        <v>6.99346012679346</v>
      </c>
      <c r="AV51" s="156">
        <f t="shared" ref="AV51:AV60" si="101">(AD51/K51)*10</f>
        <v>33.427512473271541</v>
      </c>
      <c r="AW51" s="156">
        <f t="shared" ref="AW51:AW60" si="102">(AE51/L51)*10</f>
        <v>6.2628631014449567</v>
      </c>
      <c r="AX51" s="156">
        <f t="shared" ref="AX51:AX60" si="103">(AF51/M51)*10</f>
        <v>8.8695652173913047</v>
      </c>
      <c r="AY51" s="156">
        <f t="shared" ref="AY51:AY60" si="104">(AG51/N51)*10</f>
        <v>7.1796485543369828</v>
      </c>
      <c r="AZ51" s="156">
        <f t="shared" ref="AZ51:AZ60" si="105">(AH51/O51)*10</f>
        <v>8.7282750616567473</v>
      </c>
      <c r="BA51" s="156">
        <f t="shared" ref="BA51:BA60" si="106">(AI51/P51)*10</f>
        <v>12.638133058783147</v>
      </c>
      <c r="BB51" s="156">
        <f>(AJ51/Q51)*10</f>
        <v>29.687803982747525</v>
      </c>
      <c r="BC51" s="61">
        <f t="shared" ref="BC51:BC67" si="107">IF(BB51="","",(BB51-BA51)/BA51)</f>
        <v>1.349065628970834</v>
      </c>
      <c r="BE51" s="105"/>
      <c r="BF51" s="105"/>
    </row>
    <row r="52" spans="1:58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54">
        <v>568.10999999999979</v>
      </c>
      <c r="P52" s="154">
        <v>49.390000000000029</v>
      </c>
      <c r="Q52" s="119">
        <v>183.09000000000009</v>
      </c>
      <c r="R52" s="52">
        <f t="shared" ref="R52:R67" si="108">IF(Q52="","",(Q52-P52)/P52)</f>
        <v>2.7070257137072273</v>
      </c>
      <c r="T52" s="109" t="s">
        <v>74</v>
      </c>
      <c r="U52" s="19">
        <v>106.98100000000001</v>
      </c>
      <c r="V52" s="154">
        <v>32.087000000000003</v>
      </c>
      <c r="W52" s="154">
        <v>68.099000000000004</v>
      </c>
      <c r="X52" s="154">
        <v>95.572999999999993</v>
      </c>
      <c r="Y52" s="154">
        <v>79.214999999999989</v>
      </c>
      <c r="Z52" s="154">
        <v>14.875999999999999</v>
      </c>
      <c r="AA52" s="154">
        <v>102.047</v>
      </c>
      <c r="AB52" s="154">
        <v>223.39400000000003</v>
      </c>
      <c r="AC52" s="154">
        <v>153.98099999999999</v>
      </c>
      <c r="AD52" s="154">
        <v>117.78500000000003</v>
      </c>
      <c r="AE52" s="154">
        <v>729.51499999999999</v>
      </c>
      <c r="AF52" s="154">
        <v>150.46800000000002</v>
      </c>
      <c r="AG52" s="154">
        <v>405.61700000000002</v>
      </c>
      <c r="AH52" s="154">
        <v>458.54100000000022</v>
      </c>
      <c r="AI52" s="154">
        <v>72.683000000000007</v>
      </c>
      <c r="AJ52" s="119">
        <v>161.68400000000003</v>
      </c>
      <c r="AK52" s="52">
        <f t="shared" ref="AK52:AK67" si="109">IF(AJ52="","",(AJ52-AI52)/AI52)</f>
        <v>1.2245091699572117</v>
      </c>
      <c r="AM52" s="125">
        <f t="shared" si="92"/>
        <v>3.3315997633209804</v>
      </c>
      <c r="AN52" s="157">
        <f t="shared" si="93"/>
        <v>3.1895626242544735</v>
      </c>
      <c r="AO52" s="157">
        <f t="shared" si="94"/>
        <v>6.7820934169903389</v>
      </c>
      <c r="AP52" s="157">
        <f t="shared" si="95"/>
        <v>2.4992939330543926</v>
      </c>
      <c r="AQ52" s="157">
        <f t="shared" si="96"/>
        <v>7.2508009153318067</v>
      </c>
      <c r="AR52" s="157">
        <f t="shared" si="97"/>
        <v>2.9823576583801121</v>
      </c>
      <c r="AS52" s="157">
        <f t="shared" si="98"/>
        <v>9.3569594718503577</v>
      </c>
      <c r="AT52" s="157">
        <f t="shared" si="99"/>
        <v>4.8649578605805885</v>
      </c>
      <c r="AU52" s="157">
        <f t="shared" si="100"/>
        <v>7.3313812312526778</v>
      </c>
      <c r="AV52" s="157">
        <f t="shared" si="101"/>
        <v>5.4228821362799273</v>
      </c>
      <c r="AW52" s="157">
        <f t="shared" si="102"/>
        <v>37.576748738024108</v>
      </c>
      <c r="AX52" s="157">
        <f t="shared" si="103"/>
        <v>16.45358119190815</v>
      </c>
      <c r="AY52" s="157">
        <f t="shared" si="104"/>
        <v>11.312703946450993</v>
      </c>
      <c r="AZ52" s="157">
        <f t="shared" si="105"/>
        <v>8.0713418176057523</v>
      </c>
      <c r="BA52" s="157">
        <f t="shared" si="106"/>
        <v>14.716136869811695</v>
      </c>
      <c r="BB52" s="303">
        <f>IF(AJ52="","",(AJ52/Q52)*10)</f>
        <v>8.8308482167240125</v>
      </c>
      <c r="BC52" s="52">
        <f t="shared" si="107"/>
        <v>-0.39992076080514122</v>
      </c>
      <c r="BE52" s="105"/>
      <c r="BF52" s="105"/>
    </row>
    <row r="53" spans="1:58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121.94999999999999</v>
      </c>
      <c r="P53" s="154">
        <v>156.97000000000008</v>
      </c>
      <c r="Q53" s="119">
        <v>55.32</v>
      </c>
      <c r="R53" s="52">
        <f t="shared" si="108"/>
        <v>-0.64757596993056021</v>
      </c>
      <c r="T53" s="109" t="s">
        <v>75</v>
      </c>
      <c r="U53" s="19">
        <v>39.945</v>
      </c>
      <c r="V53" s="154">
        <v>210.15600000000001</v>
      </c>
      <c r="W53" s="154">
        <v>21.706999999999997</v>
      </c>
      <c r="X53" s="154">
        <v>27.781999999999996</v>
      </c>
      <c r="Y53" s="154">
        <v>90.24</v>
      </c>
      <c r="Z53" s="154">
        <v>14.796000000000001</v>
      </c>
      <c r="AA53" s="154">
        <v>59.37299999999999</v>
      </c>
      <c r="AB53" s="154">
        <v>51.395000000000003</v>
      </c>
      <c r="AC53" s="154">
        <v>48.673000000000002</v>
      </c>
      <c r="AD53" s="154">
        <v>73.152999999999977</v>
      </c>
      <c r="AE53" s="154">
        <v>92.289999999999978</v>
      </c>
      <c r="AF53" s="154">
        <v>189.25800000000004</v>
      </c>
      <c r="AG53" s="154">
        <v>111.53900000000003</v>
      </c>
      <c r="AH53" s="154">
        <v>263.25999999999993</v>
      </c>
      <c r="AI53" s="154">
        <v>307.31999999999994</v>
      </c>
      <c r="AJ53" s="119">
        <v>170.24</v>
      </c>
      <c r="AK53" s="52">
        <f t="shared" si="109"/>
        <v>-0.44604972016139516</v>
      </c>
      <c r="AM53" s="125">
        <f t="shared" si="92"/>
        <v>4.2296696315120714</v>
      </c>
      <c r="AN53" s="157">
        <f t="shared" si="93"/>
        <v>5.1006261831949908</v>
      </c>
      <c r="AO53" s="157">
        <f t="shared" si="94"/>
        <v>10.416026871401151</v>
      </c>
      <c r="AP53" s="157">
        <f t="shared" si="95"/>
        <v>2.8028652138821637</v>
      </c>
      <c r="AQ53" s="157">
        <f t="shared" si="96"/>
        <v>5.8612626656274349</v>
      </c>
      <c r="AR53" s="157">
        <f t="shared" si="97"/>
        <v>7.3980000000000024</v>
      </c>
      <c r="AS53" s="157">
        <f t="shared" si="98"/>
        <v>9.0040946314831647</v>
      </c>
      <c r="AT53" s="157">
        <f t="shared" si="99"/>
        <v>19.889705882352938</v>
      </c>
      <c r="AU53" s="157">
        <f t="shared" si="100"/>
        <v>138.27556818181819</v>
      </c>
      <c r="AV53" s="157">
        <f t="shared" si="101"/>
        <v>19.512670045345423</v>
      </c>
      <c r="AW53" s="157">
        <f t="shared" si="102"/>
        <v>6.7463450292397624</v>
      </c>
      <c r="AX53" s="157">
        <f t="shared" si="103"/>
        <v>6.6250568838169945</v>
      </c>
      <c r="AY53" s="157">
        <f t="shared" si="104"/>
        <v>11.178492683904595</v>
      </c>
      <c r="AZ53" s="157">
        <f t="shared" si="105"/>
        <v>21.58753587535875</v>
      </c>
      <c r="BA53" s="157">
        <f t="shared" si="106"/>
        <v>19.578263362425929</v>
      </c>
      <c r="BB53" s="303">
        <f t="shared" ref="BB53:BB63" si="110">IF(AJ53="","",(AJ53/Q53)*10)</f>
        <v>30.773680404916849</v>
      </c>
      <c r="BC53" s="52">
        <f t="shared" si="107"/>
        <v>0.57182891226077082</v>
      </c>
      <c r="BE53" s="105"/>
      <c r="BF53" s="105"/>
    </row>
    <row r="54" spans="1:58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54">
        <v>18.09</v>
      </c>
      <c r="Q54" s="119"/>
      <c r="R54" s="52" t="str">
        <f t="shared" si="108"/>
        <v/>
      </c>
      <c r="T54" s="109" t="s">
        <v>76</v>
      </c>
      <c r="U54" s="19">
        <v>85.614000000000019</v>
      </c>
      <c r="V54" s="154">
        <v>92.996999999999986</v>
      </c>
      <c r="W54" s="154">
        <v>30.552</v>
      </c>
      <c r="X54" s="154">
        <v>154.78400000000005</v>
      </c>
      <c r="Y54" s="154">
        <v>82.786999999999978</v>
      </c>
      <c r="Z54" s="154">
        <v>74.756</v>
      </c>
      <c r="AA54" s="154">
        <v>80.057000000000002</v>
      </c>
      <c r="AB54" s="154">
        <v>55.018000000000008</v>
      </c>
      <c r="AC54" s="154">
        <v>24.623000000000001</v>
      </c>
      <c r="AD54" s="154">
        <v>122.39999999999998</v>
      </c>
      <c r="AE54" s="154">
        <v>30.440999999999995</v>
      </c>
      <c r="AF54" s="154">
        <v>199.78800000000004</v>
      </c>
      <c r="AG54" s="154">
        <v>163.68800000000005</v>
      </c>
      <c r="AH54" s="154">
        <v>230.74799999999999</v>
      </c>
      <c r="AI54" s="154">
        <v>76.34099999999998</v>
      </c>
      <c r="AJ54" s="119"/>
      <c r="AK54" s="52" t="str">
        <f t="shared" si="109"/>
        <v/>
      </c>
      <c r="AM54" s="125">
        <f t="shared" si="92"/>
        <v>1.9038025350233492</v>
      </c>
      <c r="AN54" s="157">
        <f t="shared" si="93"/>
        <v>4.6260259662736889</v>
      </c>
      <c r="AO54" s="157">
        <f t="shared" si="94"/>
        <v>9.4911463187325236</v>
      </c>
      <c r="AP54" s="157">
        <f t="shared" si="95"/>
        <v>3.5672735653376373</v>
      </c>
      <c r="AQ54" s="157">
        <f t="shared" si="96"/>
        <v>7.1325062462307205</v>
      </c>
      <c r="AR54" s="157">
        <f t="shared" si="97"/>
        <v>7.2904232494636236</v>
      </c>
      <c r="AS54" s="157">
        <f t="shared" si="98"/>
        <v>7.5840280409245917</v>
      </c>
      <c r="AT54" s="157">
        <f t="shared" si="99"/>
        <v>53.003853564547221</v>
      </c>
      <c r="AU54" s="157">
        <f t="shared" si="100"/>
        <v>12.177546983184966</v>
      </c>
      <c r="AV54" s="157">
        <f t="shared" si="101"/>
        <v>4.5491711885824735</v>
      </c>
      <c r="AW54" s="157">
        <f t="shared" si="102"/>
        <v>26.355844155844153</v>
      </c>
      <c r="AX54" s="157">
        <f t="shared" si="103"/>
        <v>8.7281782437745736</v>
      </c>
      <c r="AY54" s="157">
        <f t="shared" si="104"/>
        <v>20.173527236874541</v>
      </c>
      <c r="AZ54" s="157">
        <f t="shared" si="105"/>
        <v>9.0146501543149551</v>
      </c>
      <c r="BA54" s="157">
        <f t="shared" si="106"/>
        <v>42.200663349917072</v>
      </c>
      <c r="BB54" s="303" t="str">
        <f t="shared" si="110"/>
        <v/>
      </c>
      <c r="BC54" s="52" t="str">
        <f t="shared" si="107"/>
        <v/>
      </c>
      <c r="BE54" s="105"/>
      <c r="BF54" s="105"/>
    </row>
    <row r="55" spans="1:58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54">
        <v>68.369999999999976</v>
      </c>
      <c r="Q55" s="119"/>
      <c r="R55" s="52" t="str">
        <f t="shared" si="108"/>
        <v/>
      </c>
      <c r="T55" s="109" t="s">
        <v>77</v>
      </c>
      <c r="U55" s="19">
        <v>36.316000000000003</v>
      </c>
      <c r="V55" s="154">
        <v>16.928000000000001</v>
      </c>
      <c r="W55" s="154">
        <v>146.25000000000003</v>
      </c>
      <c r="X55" s="154">
        <v>10.174000000000001</v>
      </c>
      <c r="Y55" s="154">
        <v>189.64499999999995</v>
      </c>
      <c r="Z55" s="154">
        <v>141.92499999999998</v>
      </c>
      <c r="AA55" s="154">
        <v>147.154</v>
      </c>
      <c r="AB55" s="154">
        <v>82.36399999999999</v>
      </c>
      <c r="AC55" s="154">
        <v>196.86600000000001</v>
      </c>
      <c r="AD55" s="154">
        <v>168.61099999999996</v>
      </c>
      <c r="AE55" s="154">
        <v>50.588999999999999</v>
      </c>
      <c r="AF55" s="154">
        <v>769.01500000000044</v>
      </c>
      <c r="AG55" s="154">
        <v>338.37599999999992</v>
      </c>
      <c r="AH55" s="154">
        <v>278.40999999999997</v>
      </c>
      <c r="AI55" s="154">
        <v>147.01199999999997</v>
      </c>
      <c r="AJ55" s="119"/>
      <c r="AK55" s="52" t="str">
        <f t="shared" si="109"/>
        <v/>
      </c>
      <c r="AM55" s="125">
        <f t="shared" si="92"/>
        <v>3.1543472596195605</v>
      </c>
      <c r="AN55" s="157">
        <f t="shared" si="93"/>
        <v>1.9260439185345319</v>
      </c>
      <c r="AO55" s="157">
        <f t="shared" si="94"/>
        <v>3.7971232734448042</v>
      </c>
      <c r="AP55" s="157">
        <f t="shared" si="95"/>
        <v>23.995283018867926</v>
      </c>
      <c r="AQ55" s="157">
        <f t="shared" si="96"/>
        <v>1.7330256785159459</v>
      </c>
      <c r="AR55" s="157">
        <f t="shared" si="97"/>
        <v>3.9895710350255804</v>
      </c>
      <c r="AS55" s="157">
        <f t="shared" si="98"/>
        <v>5.7120565173511375</v>
      </c>
      <c r="AT55" s="157">
        <f t="shared" si="99"/>
        <v>34.870448772226915</v>
      </c>
      <c r="AU55" s="157">
        <f t="shared" si="100"/>
        <v>6.7623660346248968</v>
      </c>
      <c r="AV55" s="157">
        <f t="shared" si="101"/>
        <v>4.0124458616914946</v>
      </c>
      <c r="AW55" s="157">
        <f t="shared" si="102"/>
        <v>4.7523720056364498</v>
      </c>
      <c r="AX55" s="157">
        <f t="shared" si="103"/>
        <v>27.779323050247466</v>
      </c>
      <c r="AY55" s="157">
        <f t="shared" si="104"/>
        <v>6.6202848646110501</v>
      </c>
      <c r="AZ55" s="157">
        <f t="shared" si="105"/>
        <v>24.428358339914013</v>
      </c>
      <c r="BA55" s="157">
        <f t="shared" si="106"/>
        <v>21.502413339183857</v>
      </c>
      <c r="BB55" s="303" t="str">
        <f t="shared" si="110"/>
        <v/>
      </c>
      <c r="BC55" s="52" t="str">
        <f t="shared" si="107"/>
        <v/>
      </c>
      <c r="BE55" s="105"/>
      <c r="BF55" s="105"/>
    </row>
    <row r="56" spans="1:58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54">
        <v>203.94000000000005</v>
      </c>
      <c r="Q56" s="119"/>
      <c r="R56" s="52" t="str">
        <f t="shared" si="108"/>
        <v/>
      </c>
      <c r="T56" s="109" t="s">
        <v>78</v>
      </c>
      <c r="U56" s="19">
        <v>50.512</v>
      </c>
      <c r="V56" s="154">
        <v>76.984999999999985</v>
      </c>
      <c r="W56" s="154">
        <v>140.74100000000001</v>
      </c>
      <c r="X56" s="154">
        <v>108.19399999999999</v>
      </c>
      <c r="Y56" s="154">
        <v>2.327</v>
      </c>
      <c r="Z56" s="154">
        <v>108.241</v>
      </c>
      <c r="AA56" s="154">
        <v>89.242999999999995</v>
      </c>
      <c r="AB56" s="154">
        <v>81.237000000000023</v>
      </c>
      <c r="AC56" s="154">
        <v>251.595</v>
      </c>
      <c r="AD56" s="154">
        <v>116.065</v>
      </c>
      <c r="AE56" s="154">
        <v>70.181000000000012</v>
      </c>
      <c r="AF56" s="154">
        <v>156.5320000000001</v>
      </c>
      <c r="AG56" s="154">
        <v>262.81200000000013</v>
      </c>
      <c r="AH56" s="154">
        <v>150.63999999999999</v>
      </c>
      <c r="AI56" s="154">
        <v>240.67999999999998</v>
      </c>
      <c r="AJ56" s="119"/>
      <c r="AK56" s="52" t="str">
        <f t="shared" si="109"/>
        <v/>
      </c>
      <c r="AM56" s="125">
        <f t="shared" si="92"/>
        <v>5.7602919375071266</v>
      </c>
      <c r="AN56" s="157">
        <f t="shared" si="93"/>
        <v>3.9711647580728346</v>
      </c>
      <c r="AO56" s="157">
        <f t="shared" si="94"/>
        <v>1.8513680610365695</v>
      </c>
      <c r="AP56" s="157">
        <f t="shared" si="95"/>
        <v>5.3728956646968253</v>
      </c>
      <c r="AQ56" s="157">
        <f t="shared" si="96"/>
        <v>28.036144578313255</v>
      </c>
      <c r="AR56" s="157">
        <f t="shared" si="97"/>
        <v>3.4592841163310957</v>
      </c>
      <c r="AS56" s="157">
        <f t="shared" si="98"/>
        <v>1.1073569008946409</v>
      </c>
      <c r="AT56" s="157">
        <f t="shared" si="99"/>
        <v>8.3081407240744571</v>
      </c>
      <c r="AU56" s="157">
        <f t="shared" si="100"/>
        <v>6.629818967561727</v>
      </c>
      <c r="AV56" s="157">
        <f t="shared" si="101"/>
        <v>5.6594987322020671</v>
      </c>
      <c r="AW56" s="157">
        <f t="shared" si="102"/>
        <v>9.3004240657301924</v>
      </c>
      <c r="AX56" s="157">
        <f t="shared" si="103"/>
        <v>19.322552771262814</v>
      </c>
      <c r="AY56" s="157">
        <f t="shared" si="104"/>
        <v>20.461849890999698</v>
      </c>
      <c r="AZ56" s="157">
        <f t="shared" si="105"/>
        <v>18.740980343368989</v>
      </c>
      <c r="BA56" s="157">
        <f t="shared" si="106"/>
        <v>11.801510248112185</v>
      </c>
      <c r="BB56" s="303" t="str">
        <f t="shared" si="110"/>
        <v/>
      </c>
      <c r="BC56" s="52" t="str">
        <f t="shared" si="107"/>
        <v/>
      </c>
      <c r="BE56" s="105"/>
      <c r="BF56" s="105"/>
    </row>
    <row r="57" spans="1:58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54">
        <v>140.32000000000005</v>
      </c>
      <c r="Q57" s="119"/>
      <c r="R57" s="52" t="str">
        <f t="shared" si="108"/>
        <v/>
      </c>
      <c r="T57" s="109" t="s">
        <v>79</v>
      </c>
      <c r="U57" s="19">
        <v>101.88200000000002</v>
      </c>
      <c r="V57" s="154">
        <v>208.25</v>
      </c>
      <c r="W57" s="154">
        <v>120.58900000000001</v>
      </c>
      <c r="X57" s="154">
        <v>63.236000000000004</v>
      </c>
      <c r="Y57" s="154">
        <v>133.27200000000002</v>
      </c>
      <c r="Z57" s="154">
        <v>88.903999999999996</v>
      </c>
      <c r="AA57" s="154">
        <v>66.512999999999991</v>
      </c>
      <c r="AB57" s="154">
        <v>161.839</v>
      </c>
      <c r="AC57" s="154">
        <v>69.402000000000001</v>
      </c>
      <c r="AD57" s="154">
        <v>109.84300000000002</v>
      </c>
      <c r="AE57" s="154">
        <v>111.27</v>
      </c>
      <c r="AF57" s="154">
        <v>115.04100000000001</v>
      </c>
      <c r="AG57" s="154">
        <v>124.31800000000001</v>
      </c>
      <c r="AH57" s="154">
        <v>127.58</v>
      </c>
      <c r="AI57" s="154">
        <v>177.48399999999995</v>
      </c>
      <c r="AJ57" s="119"/>
      <c r="AK57" s="52" t="str">
        <f t="shared" si="109"/>
        <v/>
      </c>
      <c r="AM57" s="125">
        <f t="shared" si="92"/>
        <v>3.3602242744063329</v>
      </c>
      <c r="AN57" s="157">
        <f t="shared" si="93"/>
        <v>8.6770833333333339</v>
      </c>
      <c r="AO57" s="157">
        <f t="shared" si="94"/>
        <v>4.960264900662251</v>
      </c>
      <c r="AP57" s="157">
        <f t="shared" si="95"/>
        <v>2.6307775512751173</v>
      </c>
      <c r="AQ57" s="157">
        <f t="shared" si="96"/>
        <v>9.8741942653923065</v>
      </c>
      <c r="AR57" s="157">
        <f t="shared" si="97"/>
        <v>2.636536180308422</v>
      </c>
      <c r="AS57" s="157">
        <f t="shared" si="98"/>
        <v>7.8259795270031765</v>
      </c>
      <c r="AT57" s="157">
        <f t="shared" si="99"/>
        <v>9.4114328913700831</v>
      </c>
      <c r="AU57" s="157">
        <f t="shared" si="100"/>
        <v>16.453769559032718</v>
      </c>
      <c r="AV57" s="157">
        <f t="shared" si="101"/>
        <v>6.2131907913343545</v>
      </c>
      <c r="AW57" s="157">
        <f t="shared" si="102"/>
        <v>3.8524391510577165</v>
      </c>
      <c r="AX57" s="157">
        <f t="shared" si="103"/>
        <v>12.605851413543723</v>
      </c>
      <c r="AY57" s="157">
        <f t="shared" si="104"/>
        <v>4.0218045356022127</v>
      </c>
      <c r="AZ57" s="157">
        <f t="shared" si="105"/>
        <v>11.735810872964771</v>
      </c>
      <c r="BA57" s="157">
        <f t="shared" si="106"/>
        <v>12.648517673888247</v>
      </c>
      <c r="BB57" s="303" t="str">
        <f t="shared" si="110"/>
        <v/>
      </c>
      <c r="BC57" s="52" t="str">
        <f t="shared" si="107"/>
        <v/>
      </c>
      <c r="BE57" s="105"/>
      <c r="BF57" s="105"/>
    </row>
    <row r="58" spans="1:58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54">
        <v>298.74999999999977</v>
      </c>
      <c r="Q58" s="119"/>
      <c r="R58" s="52" t="str">
        <f t="shared" si="108"/>
        <v/>
      </c>
      <c r="T58" s="109" t="s">
        <v>80</v>
      </c>
      <c r="U58" s="19">
        <v>248.68200000000002</v>
      </c>
      <c r="V58" s="154">
        <v>13.135</v>
      </c>
      <c r="W58" s="154">
        <v>170.39499999999998</v>
      </c>
      <c r="X58" s="154">
        <v>85.355999999999995</v>
      </c>
      <c r="Y58" s="154">
        <v>57.158000000000001</v>
      </c>
      <c r="Z58" s="154">
        <v>62.073999999999998</v>
      </c>
      <c r="AA58" s="154">
        <v>182.14699999999996</v>
      </c>
      <c r="AB58" s="154">
        <v>90.742000000000004</v>
      </c>
      <c r="AC58" s="154">
        <v>92.774000000000001</v>
      </c>
      <c r="AD58" s="154">
        <v>20.315999999999999</v>
      </c>
      <c r="AE58" s="154">
        <v>52.984999999999999</v>
      </c>
      <c r="AF58" s="154">
        <v>98.681000000000012</v>
      </c>
      <c r="AG58" s="154">
        <v>194.059</v>
      </c>
      <c r="AH58" s="154">
        <v>53.199000000000005</v>
      </c>
      <c r="AI58" s="154">
        <v>229.73099999999991</v>
      </c>
      <c r="AJ58" s="119"/>
      <c r="AK58" s="52" t="str">
        <f t="shared" si="109"/>
        <v/>
      </c>
      <c r="AM58" s="125">
        <f t="shared" si="92"/>
        <v>3.3921512460613008</v>
      </c>
      <c r="AN58" s="157">
        <f t="shared" si="93"/>
        <v>6.9131578947368419</v>
      </c>
      <c r="AO58" s="157">
        <f t="shared" si="94"/>
        <v>2.1921112554836548</v>
      </c>
      <c r="AP58" s="157">
        <f t="shared" si="95"/>
        <v>4.2767812406052705</v>
      </c>
      <c r="AQ58" s="157">
        <f t="shared" si="96"/>
        <v>5.0834222696549265</v>
      </c>
      <c r="AR58" s="157">
        <f t="shared" si="97"/>
        <v>1.8476054409619906</v>
      </c>
      <c r="AS58" s="157">
        <f t="shared" si="98"/>
        <v>8.7185046907907306</v>
      </c>
      <c r="AT58" s="157">
        <f t="shared" si="99"/>
        <v>5.8071163445539478</v>
      </c>
      <c r="AU58" s="157">
        <f t="shared" si="100"/>
        <v>8.9845051326748013</v>
      </c>
      <c r="AV58" s="157">
        <f t="shared" si="101"/>
        <v>69.814432989690744</v>
      </c>
      <c r="AW58" s="157">
        <f t="shared" si="102"/>
        <v>10.103928299008389</v>
      </c>
      <c r="AX58" s="157">
        <f t="shared" si="103"/>
        <v>20.221516393442624</v>
      </c>
      <c r="AY58" s="157">
        <f t="shared" si="104"/>
        <v>8.7912929238017519</v>
      </c>
      <c r="AZ58" s="157">
        <f t="shared" si="105"/>
        <v>91.880829015544094</v>
      </c>
      <c r="BA58" s="157">
        <f t="shared" si="106"/>
        <v>7.6897405857740617</v>
      </c>
      <c r="BB58" s="303" t="str">
        <f t="shared" si="110"/>
        <v/>
      </c>
      <c r="BC58" s="52" t="str">
        <f t="shared" si="107"/>
        <v/>
      </c>
      <c r="BE58" s="105"/>
      <c r="BF58" s="105"/>
    </row>
    <row r="59" spans="1:58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54">
        <v>289.97999999999973</v>
      </c>
      <c r="Q59" s="119"/>
      <c r="R59" s="52" t="str">
        <f t="shared" si="108"/>
        <v/>
      </c>
      <c r="T59" s="109" t="s">
        <v>81</v>
      </c>
      <c r="U59" s="19">
        <v>26.283999999999999</v>
      </c>
      <c r="V59" s="154">
        <v>140.136</v>
      </c>
      <c r="W59" s="154">
        <v>62.427000000000007</v>
      </c>
      <c r="X59" s="154">
        <v>148.22899999999998</v>
      </c>
      <c r="Y59" s="154">
        <v>99.02600000000001</v>
      </c>
      <c r="Z59" s="154">
        <v>189.15099999999995</v>
      </c>
      <c r="AA59" s="154">
        <v>114.91000000000001</v>
      </c>
      <c r="AB59" s="154">
        <v>15.391</v>
      </c>
      <c r="AC59" s="154">
        <v>141.86099999999999</v>
      </c>
      <c r="AD59" s="154">
        <v>88.779999999999987</v>
      </c>
      <c r="AE59" s="154">
        <v>72.782000000000011</v>
      </c>
      <c r="AF59" s="154">
        <v>256.71899999999999</v>
      </c>
      <c r="AG59" s="154">
        <v>308.47400000000005</v>
      </c>
      <c r="AH59" s="154">
        <v>368.83200000000011</v>
      </c>
      <c r="AI59" s="154">
        <v>156.05799999999999</v>
      </c>
      <c r="AJ59" s="119"/>
      <c r="AK59" s="52" t="str">
        <f t="shared" si="109"/>
        <v/>
      </c>
      <c r="AM59" s="125">
        <f t="shared" si="92"/>
        <v>3.485479379392654</v>
      </c>
      <c r="AN59" s="157">
        <f t="shared" si="93"/>
        <v>6.9185880029622302</v>
      </c>
      <c r="AO59" s="157">
        <f t="shared" si="94"/>
        <v>4.9439296745070092</v>
      </c>
      <c r="AP59" s="157">
        <f t="shared" si="95"/>
        <v>7.6914176006641757</v>
      </c>
      <c r="AQ59" s="157">
        <f t="shared" si="96"/>
        <v>5.3903434761308588</v>
      </c>
      <c r="AR59" s="157">
        <f t="shared" si="97"/>
        <v>3.7363160493827152</v>
      </c>
      <c r="AS59" s="157">
        <f t="shared" si="98"/>
        <v>4.120262469073829</v>
      </c>
      <c r="AT59" s="157">
        <f t="shared" si="99"/>
        <v>59.42471042471044</v>
      </c>
      <c r="AU59" s="157">
        <f t="shared" si="100"/>
        <v>4.9669479359966386</v>
      </c>
      <c r="AV59" s="157">
        <f t="shared" si="101"/>
        <v>27.640099626400993</v>
      </c>
      <c r="AW59" s="157">
        <f t="shared" si="102"/>
        <v>6.7018416206261495</v>
      </c>
      <c r="AX59" s="157">
        <f t="shared" si="103"/>
        <v>7.1731258207829196</v>
      </c>
      <c r="AY59" s="157">
        <f t="shared" si="104"/>
        <v>7.449803173376484</v>
      </c>
      <c r="AZ59" s="157">
        <f t="shared" si="105"/>
        <v>13.273545182999245</v>
      </c>
      <c r="BA59" s="157">
        <f t="shared" si="106"/>
        <v>5.381681495275541</v>
      </c>
      <c r="BB59" s="303" t="str">
        <f t="shared" si="110"/>
        <v/>
      </c>
      <c r="BC59" s="52" t="str">
        <f t="shared" si="107"/>
        <v/>
      </c>
      <c r="BE59" s="105"/>
      <c r="BF59" s="105"/>
    </row>
    <row r="60" spans="1:58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50.90000000000002</v>
      </c>
      <c r="P60" s="154">
        <v>220.96</v>
      </c>
      <c r="Q60" s="119"/>
      <c r="R60" s="52" t="str">
        <f t="shared" si="108"/>
        <v/>
      </c>
      <c r="T60" s="109" t="s">
        <v>82</v>
      </c>
      <c r="U60" s="19">
        <v>80.941000000000003</v>
      </c>
      <c r="V60" s="154">
        <v>133.739</v>
      </c>
      <c r="W60" s="154">
        <v>0.89600000000000013</v>
      </c>
      <c r="X60" s="154">
        <v>99.911000000000001</v>
      </c>
      <c r="Y60" s="154">
        <v>62.055999999999997</v>
      </c>
      <c r="Z60" s="154">
        <v>42.978000000000009</v>
      </c>
      <c r="AA60" s="154">
        <v>73.328000000000003</v>
      </c>
      <c r="AB60" s="154">
        <v>7.7379999999999995</v>
      </c>
      <c r="AC60" s="154">
        <v>45.496000000000002</v>
      </c>
      <c r="AD60" s="154">
        <v>116.032</v>
      </c>
      <c r="AE60" s="154">
        <v>123.81899999999997</v>
      </c>
      <c r="AF60" s="154">
        <v>149.98599999999999</v>
      </c>
      <c r="AG60" s="154">
        <v>319.26399999999995</v>
      </c>
      <c r="AH60" s="154">
        <v>57.844000000000001</v>
      </c>
      <c r="AI60" s="154">
        <v>148.756</v>
      </c>
      <c r="AJ60" s="119"/>
      <c r="AK60" s="52" t="str">
        <f t="shared" si="109"/>
        <v/>
      </c>
      <c r="AM60" s="125">
        <f t="shared" si="92"/>
        <v>3.3624543037554004</v>
      </c>
      <c r="AN60" s="157">
        <f t="shared" si="93"/>
        <v>4.4061213059664608</v>
      </c>
      <c r="AO60" s="157">
        <f t="shared" si="94"/>
        <v>6.4000000000000012</v>
      </c>
      <c r="AP60" s="157">
        <f t="shared" si="95"/>
        <v>5.0130958354239841</v>
      </c>
      <c r="AQ60" s="157">
        <f t="shared" si="96"/>
        <v>3.816247463255642</v>
      </c>
      <c r="AR60" s="157">
        <f t="shared" si="97"/>
        <v>1.6204049315688276</v>
      </c>
      <c r="AS60" s="157">
        <f t="shared" si="98"/>
        <v>9.7914274268927759</v>
      </c>
      <c r="AT60" s="157">
        <f t="shared" si="99"/>
        <v>28.659259259259258</v>
      </c>
      <c r="AU60" s="157">
        <f t="shared" si="100"/>
        <v>1.8691097325500186</v>
      </c>
      <c r="AV60" s="157">
        <f t="shared" si="101"/>
        <v>7.1277105473309144</v>
      </c>
      <c r="AW60" s="157">
        <f t="shared" si="102"/>
        <v>7.5646994134897314</v>
      </c>
      <c r="AX60" s="157">
        <f t="shared" si="103"/>
        <v>9.2515420676042428</v>
      </c>
      <c r="AY60" s="157">
        <f t="shared" si="104"/>
        <v>19.24436407474381</v>
      </c>
      <c r="AZ60" s="157">
        <f t="shared" si="105"/>
        <v>11.364243614931233</v>
      </c>
      <c r="BA60" s="157">
        <f t="shared" si="106"/>
        <v>6.7322592324402608</v>
      </c>
      <c r="BB60" s="303" t="str">
        <f t="shared" si="110"/>
        <v/>
      </c>
      <c r="BC60" s="52" t="str">
        <f t="shared" si="107"/>
        <v/>
      </c>
      <c r="BE60" s="105"/>
      <c r="BF60" s="105"/>
    </row>
    <row r="61" spans="1:58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54">
        <v>213.44000000000005</v>
      </c>
      <c r="Q61" s="119"/>
      <c r="R61" s="52" t="str">
        <f t="shared" si="108"/>
        <v/>
      </c>
      <c r="T61" s="109" t="s">
        <v>83</v>
      </c>
      <c r="U61" s="19">
        <v>62.047999999999995</v>
      </c>
      <c r="V61" s="154">
        <v>49.418999999999997</v>
      </c>
      <c r="W61" s="154">
        <v>115.30700000000002</v>
      </c>
      <c r="X61" s="154">
        <v>48.548999999999999</v>
      </c>
      <c r="Y61" s="154">
        <v>60.350999999999999</v>
      </c>
      <c r="Z61" s="154">
        <v>250.62000000000003</v>
      </c>
      <c r="AA61" s="154">
        <v>66.029999999999987</v>
      </c>
      <c r="AB61" s="154">
        <v>58.631000000000007</v>
      </c>
      <c r="AC61" s="154">
        <v>111.59399999999999</v>
      </c>
      <c r="AD61" s="154">
        <v>193.00300000000004</v>
      </c>
      <c r="AE61" s="154">
        <v>285.58600000000001</v>
      </c>
      <c r="AF61" s="154">
        <v>185.32599999999994</v>
      </c>
      <c r="AG61" s="154">
        <v>275.30900000000003</v>
      </c>
      <c r="AH61" s="154">
        <v>299.64300000000009</v>
      </c>
      <c r="AI61" s="154">
        <v>1020.7949999999997</v>
      </c>
      <c r="AJ61" s="119"/>
      <c r="AK61" s="52" t="str">
        <f t="shared" si="109"/>
        <v/>
      </c>
      <c r="AM61" s="125">
        <f t="shared" ref="AM61:AN67" si="111">(U61/B61)*10</f>
        <v>4.6122054560321102</v>
      </c>
      <c r="AN61" s="157">
        <f t="shared" si="111"/>
        <v>2.7942440348298092</v>
      </c>
      <c r="AO61" s="157">
        <f t="shared" ref="AO61:AX63" si="112">IF(W61="","",(W61/D61)*10)</f>
        <v>5.6581284655773123</v>
      </c>
      <c r="AP61" s="157">
        <f t="shared" si="112"/>
        <v>6.3913902053712492</v>
      </c>
      <c r="AQ61" s="157">
        <f t="shared" si="112"/>
        <v>6.9560857538035954</v>
      </c>
      <c r="AR61" s="157">
        <f t="shared" si="112"/>
        <v>7.400561051232839</v>
      </c>
      <c r="AS61" s="157">
        <f t="shared" si="112"/>
        <v>6.129211918685602</v>
      </c>
      <c r="AT61" s="157">
        <f t="shared" si="112"/>
        <v>3.0930048533445875</v>
      </c>
      <c r="AU61" s="157">
        <f t="shared" si="112"/>
        <v>6.8194817892935706</v>
      </c>
      <c r="AV61" s="157">
        <f t="shared" si="112"/>
        <v>16.76100738167608</v>
      </c>
      <c r="AW61" s="157">
        <f t="shared" si="112"/>
        <v>10.166459008223278</v>
      </c>
      <c r="AX61" s="157">
        <f t="shared" si="112"/>
        <v>6.4409689639592713</v>
      </c>
      <c r="AY61" s="157">
        <f t="shared" ref="AY61:AY63" si="113">IF(AG61="","",(AG61/N61)*10)</f>
        <v>30.569509216078167</v>
      </c>
      <c r="AZ61" s="157">
        <f t="shared" ref="AZ61:AZ63" si="114">IF(AH61="","",(AH61/O61)*10)</f>
        <v>13.213520306918907</v>
      </c>
      <c r="BA61" s="157">
        <f t="shared" ref="BA61:BA63" si="115">IF(AI61="","",(AI61/P61)*10)</f>
        <v>47.82585269865065</v>
      </c>
      <c r="BB61" s="303" t="str">
        <f t="shared" si="110"/>
        <v/>
      </c>
      <c r="BC61" s="52" t="str">
        <f t="shared" si="107"/>
        <v/>
      </c>
      <c r="BE61" s="105"/>
      <c r="BF61" s="105"/>
    </row>
    <row r="62" spans="1:58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55">
        <v>152.83000000000007</v>
      </c>
      <c r="Q62" s="123"/>
      <c r="R62" s="52" t="str">
        <f t="shared" si="108"/>
        <v/>
      </c>
      <c r="T62" s="110" t="s">
        <v>84</v>
      </c>
      <c r="U62" s="19">
        <v>30.416</v>
      </c>
      <c r="V62" s="154">
        <v>47.312999999999995</v>
      </c>
      <c r="W62" s="154">
        <v>23.595999999999997</v>
      </c>
      <c r="X62" s="154">
        <v>78.717000000000013</v>
      </c>
      <c r="Y62" s="154">
        <v>56.821999999999996</v>
      </c>
      <c r="Z62" s="154">
        <v>94.972999999999999</v>
      </c>
      <c r="AA62" s="154">
        <v>72.218000000000018</v>
      </c>
      <c r="AB62" s="154">
        <v>81.169000000000011</v>
      </c>
      <c r="AC62" s="154">
        <v>81.001999999999995</v>
      </c>
      <c r="AD62" s="154">
        <v>103.39299999999999</v>
      </c>
      <c r="AE62" s="154">
        <v>78.418999999999969</v>
      </c>
      <c r="AF62" s="154">
        <v>91.548000000000016</v>
      </c>
      <c r="AG62" s="154">
        <v>146.48499999999996</v>
      </c>
      <c r="AH62" s="154">
        <v>226.58299999999997</v>
      </c>
      <c r="AI62" s="154">
        <v>499.74499999999989</v>
      </c>
      <c r="AJ62" s="119"/>
      <c r="AK62" s="52" t="str">
        <f t="shared" si="109"/>
        <v/>
      </c>
      <c r="AM62" s="125">
        <f t="shared" si="111"/>
        <v>3.2621192621192625</v>
      </c>
      <c r="AN62" s="157">
        <f t="shared" si="111"/>
        <v>3.8014623172103477</v>
      </c>
      <c r="AO62" s="157">
        <f t="shared" si="112"/>
        <v>2.0859264497878356</v>
      </c>
      <c r="AP62" s="157">
        <f t="shared" si="112"/>
        <v>7.1192005064664921</v>
      </c>
      <c r="AQ62" s="157">
        <f t="shared" si="112"/>
        <v>7.7881030701754375</v>
      </c>
      <c r="AR62" s="157">
        <f t="shared" si="112"/>
        <v>4.5561525545694419</v>
      </c>
      <c r="AS62" s="157">
        <f t="shared" si="112"/>
        <v>8.2780834479596539</v>
      </c>
      <c r="AT62" s="157">
        <f t="shared" si="112"/>
        <v>7.588015331401329</v>
      </c>
      <c r="AU62" s="157">
        <f t="shared" si="112"/>
        <v>7.0216712898751732</v>
      </c>
      <c r="AV62" s="157">
        <f t="shared" si="112"/>
        <v>6.3237308868501527</v>
      </c>
      <c r="AW62" s="157">
        <f t="shared" si="112"/>
        <v>5.4186705362078502</v>
      </c>
      <c r="AX62" s="157">
        <f t="shared" si="112"/>
        <v>12.885010555946518</v>
      </c>
      <c r="AY62" s="157">
        <f t="shared" si="113"/>
        <v>66.553839164016367</v>
      </c>
      <c r="AZ62" s="157">
        <f t="shared" si="114"/>
        <v>7.4095160235448079</v>
      </c>
      <c r="BA62" s="157">
        <f t="shared" si="115"/>
        <v>32.699404567166106</v>
      </c>
      <c r="BB62" s="303" t="str">
        <f t="shared" si="110"/>
        <v/>
      </c>
      <c r="BC62" s="52" t="str">
        <f t="shared" si="107"/>
        <v/>
      </c>
      <c r="BE62" s="105"/>
      <c r="BF62" s="105"/>
    </row>
    <row r="63" spans="1:58" ht="20.100000000000001" customHeight="1" thickBot="1" x14ac:dyDescent="0.3">
      <c r="A63" s="35" t="str">
        <f>A19</f>
        <v>jan-mar</v>
      </c>
      <c r="B63" s="167">
        <f>SUM(B51:B53)</f>
        <v>510.83</v>
      </c>
      <c r="C63" s="168">
        <f t="shared" ref="C63:Q63" si="116">SUM(C51:C53)</f>
        <v>1024.79</v>
      </c>
      <c r="D63" s="168">
        <f t="shared" si="116"/>
        <v>450.64</v>
      </c>
      <c r="E63" s="168">
        <f t="shared" si="116"/>
        <v>1578.6399999999999</v>
      </c>
      <c r="F63" s="168">
        <f t="shared" si="116"/>
        <v>623.19000000000005</v>
      </c>
      <c r="G63" s="168">
        <f t="shared" si="116"/>
        <v>256.62</v>
      </c>
      <c r="H63" s="168">
        <f t="shared" si="116"/>
        <v>278.10999999999996</v>
      </c>
      <c r="I63" s="168">
        <f t="shared" si="116"/>
        <v>682.05000000000007</v>
      </c>
      <c r="J63" s="168">
        <f t="shared" si="116"/>
        <v>363.4</v>
      </c>
      <c r="K63" s="168">
        <f t="shared" si="116"/>
        <v>324.84000000000003</v>
      </c>
      <c r="L63" s="168">
        <f t="shared" si="116"/>
        <v>666.59</v>
      </c>
      <c r="M63" s="168">
        <f t="shared" si="116"/>
        <v>423.11999999999995</v>
      </c>
      <c r="N63" s="168">
        <f t="shared" si="116"/>
        <v>618.80999999999983</v>
      </c>
      <c r="O63" s="168">
        <f t="shared" si="116"/>
        <v>896.84999999999991</v>
      </c>
      <c r="P63" s="168">
        <f t="shared" si="116"/>
        <v>410.33000000000015</v>
      </c>
      <c r="Q63" s="169">
        <f t="shared" si="116"/>
        <v>347.38000000000011</v>
      </c>
      <c r="R63" s="61">
        <f t="shared" si="108"/>
        <v>-0.1534131065240173</v>
      </c>
      <c r="T63" s="109"/>
      <c r="U63" s="167">
        <f>SUM(U51:U52)</f>
        <v>136.79600000000002</v>
      </c>
      <c r="V63" s="168">
        <f t="shared" ref="V63:AJ63" si="117">SUM(V51:V52)</f>
        <v>181.291</v>
      </c>
      <c r="W63" s="168">
        <f t="shared" si="117"/>
        <v>190.27699999999999</v>
      </c>
      <c r="X63" s="168">
        <f t="shared" si="117"/>
        <v>205.13400000000001</v>
      </c>
      <c r="Y63" s="168">
        <f t="shared" si="117"/>
        <v>176.33599999999998</v>
      </c>
      <c r="Z63" s="168">
        <f t="shared" si="117"/>
        <v>114.78399999999999</v>
      </c>
      <c r="AA63" s="168">
        <f t="shared" si="117"/>
        <v>170.577</v>
      </c>
      <c r="AB63" s="168">
        <f t="shared" si="117"/>
        <v>341.67600000000004</v>
      </c>
      <c r="AC63" s="168">
        <f t="shared" si="117"/>
        <v>258.77800000000002</v>
      </c>
      <c r="AD63" s="168">
        <f t="shared" si="117"/>
        <v>352.279</v>
      </c>
      <c r="AE63" s="168">
        <f t="shared" si="117"/>
        <v>939.72799999999995</v>
      </c>
      <c r="AF63" s="168">
        <f t="shared" si="117"/>
        <v>191.26800000000003</v>
      </c>
      <c r="AG63" s="168">
        <f t="shared" si="117"/>
        <v>520.83600000000001</v>
      </c>
      <c r="AH63" s="168">
        <f t="shared" ref="AH63" si="118">SUM(AH51:AH52)</f>
        <v>639.03300000000013</v>
      </c>
      <c r="AI63" s="168">
        <f t="shared" si="117"/>
        <v>330.46299999999991</v>
      </c>
      <c r="AJ63" s="169">
        <f t="shared" si="117"/>
        <v>485.19199999999995</v>
      </c>
      <c r="AK63" s="61">
        <f t="shared" si="109"/>
        <v>0.46821883236549955</v>
      </c>
      <c r="AM63" s="172">
        <f t="shared" si="111"/>
        <v>2.6779163322436039</v>
      </c>
      <c r="AN63" s="173">
        <f t="shared" si="111"/>
        <v>1.7690551234887146</v>
      </c>
      <c r="AO63" s="173">
        <f t="shared" si="112"/>
        <v>4.2223726255991476</v>
      </c>
      <c r="AP63" s="173">
        <f t="shared" si="112"/>
        <v>1.2994349566715657</v>
      </c>
      <c r="AQ63" s="173">
        <f t="shared" si="112"/>
        <v>2.829570435982605</v>
      </c>
      <c r="AR63" s="173">
        <f t="shared" si="112"/>
        <v>4.4729171537682175</v>
      </c>
      <c r="AS63" s="173">
        <f t="shared" si="112"/>
        <v>6.1334364100535765</v>
      </c>
      <c r="AT63" s="173">
        <f t="shared" si="112"/>
        <v>5.0095447547833736</v>
      </c>
      <c r="AU63" s="173">
        <f t="shared" si="112"/>
        <v>7.1210236653825003</v>
      </c>
      <c r="AV63" s="173">
        <f t="shared" si="112"/>
        <v>10.844692771826129</v>
      </c>
      <c r="AW63" s="173">
        <f t="shared" si="112"/>
        <v>14.097541217239982</v>
      </c>
      <c r="AX63" s="173">
        <f t="shared" si="112"/>
        <v>4.5204197390811132</v>
      </c>
      <c r="AY63" s="173">
        <f t="shared" si="113"/>
        <v>8.4167353468754573</v>
      </c>
      <c r="AZ63" s="173">
        <f t="shared" si="114"/>
        <v>7.1253052349891313</v>
      </c>
      <c r="BA63" s="173">
        <f t="shared" si="115"/>
        <v>8.0535910121121965</v>
      </c>
      <c r="BB63" s="173">
        <f t="shared" si="110"/>
        <v>13.967182912084743</v>
      </c>
      <c r="BC63" s="61">
        <f t="shared" si="107"/>
        <v>0.7342801355418721</v>
      </c>
      <c r="BE63" s="105"/>
      <c r="BF63" s="105"/>
    </row>
    <row r="64" spans="1:58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P64" si="119">SUM(E51:E53)</f>
        <v>1578.6399999999999</v>
      </c>
      <c r="F64" s="154">
        <f t="shared" si="119"/>
        <v>623.19000000000005</v>
      </c>
      <c r="G64" s="154">
        <f t="shared" si="119"/>
        <v>256.62</v>
      </c>
      <c r="H64" s="154">
        <f t="shared" si="119"/>
        <v>278.10999999999996</v>
      </c>
      <c r="I64" s="154">
        <f t="shared" si="119"/>
        <v>682.05000000000007</v>
      </c>
      <c r="J64" s="154">
        <f t="shared" si="119"/>
        <v>363.4</v>
      </c>
      <c r="K64" s="154">
        <f t="shared" si="119"/>
        <v>324.84000000000003</v>
      </c>
      <c r="L64" s="154">
        <f t="shared" si="119"/>
        <v>666.59</v>
      </c>
      <c r="M64" s="154">
        <f t="shared" si="119"/>
        <v>423.11999999999995</v>
      </c>
      <c r="N64" s="154">
        <f t="shared" si="119"/>
        <v>618.80999999999983</v>
      </c>
      <c r="O64" s="154">
        <f t="shared" ref="O64" si="120">SUM(O51:O53)</f>
        <v>896.84999999999991</v>
      </c>
      <c r="P64" s="154">
        <f t="shared" si="119"/>
        <v>410.33000000000015</v>
      </c>
      <c r="Q64" s="154">
        <f>IF(Q53="","",SUM(Q51:Q53))</f>
        <v>347.38000000000011</v>
      </c>
      <c r="R64" s="61">
        <f t="shared" si="108"/>
        <v>-0.1534131065240173</v>
      </c>
      <c r="T64" s="108" t="s">
        <v>85</v>
      </c>
      <c r="U64" s="19">
        <f>SUM(U51:U53)</f>
        <v>176.74100000000001</v>
      </c>
      <c r="V64" s="154">
        <f t="shared" ref="V64:AI64" si="121">SUM(V51:V53)</f>
        <v>391.447</v>
      </c>
      <c r="W64" s="154">
        <f t="shared" si="121"/>
        <v>211.98399999999998</v>
      </c>
      <c r="X64" s="154">
        <f t="shared" si="121"/>
        <v>232.916</v>
      </c>
      <c r="Y64" s="154">
        <f t="shared" si="121"/>
        <v>266.57599999999996</v>
      </c>
      <c r="Z64" s="154">
        <f t="shared" si="121"/>
        <v>129.57999999999998</v>
      </c>
      <c r="AA64" s="154">
        <f t="shared" si="121"/>
        <v>229.95</v>
      </c>
      <c r="AB64" s="154">
        <f t="shared" si="121"/>
        <v>393.07100000000003</v>
      </c>
      <c r="AC64" s="154">
        <f t="shared" si="121"/>
        <v>307.45100000000002</v>
      </c>
      <c r="AD64" s="154">
        <f t="shared" si="121"/>
        <v>425.43199999999996</v>
      </c>
      <c r="AE64" s="154">
        <f t="shared" si="121"/>
        <v>1032.018</v>
      </c>
      <c r="AF64" s="154">
        <f t="shared" si="121"/>
        <v>380.52600000000007</v>
      </c>
      <c r="AG64" s="154">
        <f t="shared" si="121"/>
        <v>632.375</v>
      </c>
      <c r="AH64" s="154">
        <f t="shared" ref="AH64" si="122">SUM(AH51:AH53)</f>
        <v>902.29300000000012</v>
      </c>
      <c r="AI64" s="154">
        <f t="shared" si="121"/>
        <v>637.7829999999999</v>
      </c>
      <c r="AJ64" s="154">
        <f>IF(Q64="","",SUM(AJ51:AJ53))</f>
        <v>655.43200000000002</v>
      </c>
      <c r="AK64" s="61">
        <f t="shared" si="109"/>
        <v>2.7672421497594194E-2</v>
      </c>
      <c r="AM64" s="124">
        <f t="shared" si="111"/>
        <v>3.4598790204177519</v>
      </c>
      <c r="AN64" s="156">
        <f t="shared" si="111"/>
        <v>3.819777710555333</v>
      </c>
      <c r="AO64" s="156">
        <f t="shared" ref="AO64:AX66" si="123">(W64/D64)*10</f>
        <v>4.7040653293094268</v>
      </c>
      <c r="AP64" s="156">
        <f t="shared" si="123"/>
        <v>1.4754218821263874</v>
      </c>
      <c r="AQ64" s="156">
        <f t="shared" si="123"/>
        <v>4.2776039410131732</v>
      </c>
      <c r="AR64" s="156">
        <f t="shared" si="123"/>
        <v>5.0494895175746235</v>
      </c>
      <c r="AS64" s="156">
        <f t="shared" si="123"/>
        <v>8.2683110999244906</v>
      </c>
      <c r="AT64" s="156">
        <f t="shared" si="123"/>
        <v>5.7630818854922659</v>
      </c>
      <c r="AU64" s="156">
        <f t="shared" si="123"/>
        <v>8.4604017611447464</v>
      </c>
      <c r="AV64" s="156">
        <f t="shared" si="123"/>
        <v>13.096662972540326</v>
      </c>
      <c r="AW64" s="156">
        <f t="shared" si="123"/>
        <v>15.482050435800117</v>
      </c>
      <c r="AX64" s="156">
        <f t="shared" si="123"/>
        <v>8.9933352240499183</v>
      </c>
      <c r="AY64" s="156">
        <f t="shared" ref="AY64:AY66" si="124">(AG64/N64)*10</f>
        <v>10.219211066401645</v>
      </c>
      <c r="AZ64" s="156">
        <f t="shared" ref="AZ64:AZ66" si="125">(AH64/O64)*10</f>
        <v>10.060690193454873</v>
      </c>
      <c r="BA64" s="156">
        <f t="shared" ref="BA64:BA66" si="126">(AI64/P64)*10</f>
        <v>15.54317256842053</v>
      </c>
      <c r="BB64" s="156">
        <f>IF(AJ64="","",(AJ64/Q64)*10)</f>
        <v>18.867868040762271</v>
      </c>
      <c r="BC64" s="61">
        <f t="shared" si="107"/>
        <v>0.21390069869626305</v>
      </c>
    </row>
    <row r="65" spans="1:55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P65" si="127">SUM(E54:E56)</f>
        <v>639.50999999999988</v>
      </c>
      <c r="F65" s="154">
        <f t="shared" si="127"/>
        <v>1211.1999999999998</v>
      </c>
      <c r="G65" s="154">
        <f t="shared" si="127"/>
        <v>771.18000000000006</v>
      </c>
      <c r="H65" s="154">
        <f t="shared" si="127"/>
        <v>1169.0899999999999</v>
      </c>
      <c r="I65" s="154">
        <f t="shared" si="127"/>
        <v>131.77999999999997</v>
      </c>
      <c r="J65" s="154">
        <f t="shared" si="127"/>
        <v>690.83</v>
      </c>
      <c r="K65" s="154">
        <f t="shared" si="127"/>
        <v>894.35999999999967</v>
      </c>
      <c r="L65" s="154">
        <f t="shared" si="127"/>
        <v>193.45999999999995</v>
      </c>
      <c r="M65" s="154">
        <f t="shared" si="127"/>
        <v>586.74</v>
      </c>
      <c r="N65" s="154">
        <f t="shared" si="127"/>
        <v>720.69999999999982</v>
      </c>
      <c r="O65" s="154">
        <f t="shared" ref="O65" si="128">SUM(O54:O56)</f>
        <v>450.32000000000016</v>
      </c>
      <c r="P65" s="154">
        <f t="shared" si="127"/>
        <v>290.40000000000003</v>
      </c>
      <c r="Q65" s="154" t="str">
        <f>IF(Q56="","",SUM(Q54:Q56))</f>
        <v/>
      </c>
      <c r="R65" s="52" t="str">
        <f t="shared" si="108"/>
        <v/>
      </c>
      <c r="T65" s="109" t="s">
        <v>86</v>
      </c>
      <c r="U65" s="19">
        <f>SUM(U54:U56)</f>
        <v>172.44200000000001</v>
      </c>
      <c r="V65" s="154">
        <f t="shared" ref="V65:AI65" si="129">SUM(V54:V56)</f>
        <v>186.90999999999997</v>
      </c>
      <c r="W65" s="154">
        <f t="shared" si="129"/>
        <v>317.54300000000001</v>
      </c>
      <c r="X65" s="154">
        <f t="shared" si="129"/>
        <v>273.15200000000004</v>
      </c>
      <c r="Y65" s="154">
        <f t="shared" si="129"/>
        <v>274.7589999999999</v>
      </c>
      <c r="Z65" s="154">
        <f t="shared" si="129"/>
        <v>324.92199999999997</v>
      </c>
      <c r="AA65" s="154">
        <f t="shared" si="129"/>
        <v>316.45400000000001</v>
      </c>
      <c r="AB65" s="154">
        <f t="shared" si="129"/>
        <v>218.61900000000003</v>
      </c>
      <c r="AC65" s="154">
        <f t="shared" si="129"/>
        <v>473.084</v>
      </c>
      <c r="AD65" s="154">
        <f t="shared" si="129"/>
        <v>407.07599999999996</v>
      </c>
      <c r="AE65" s="154">
        <f t="shared" si="129"/>
        <v>151.21100000000001</v>
      </c>
      <c r="AF65" s="154">
        <f t="shared" si="129"/>
        <v>1125.3350000000005</v>
      </c>
      <c r="AG65" s="154">
        <f t="shared" si="129"/>
        <v>764.87600000000009</v>
      </c>
      <c r="AH65" s="154">
        <f t="shared" ref="AH65" si="130">SUM(AH54:AH56)</f>
        <v>659.798</v>
      </c>
      <c r="AI65" s="154">
        <f t="shared" si="129"/>
        <v>464.0329999999999</v>
      </c>
      <c r="AJ65" s="154" t="str">
        <f>IF(AJ56="","",SUM(AJ54:AJ56))</f>
        <v/>
      </c>
      <c r="AK65" s="52" t="str">
        <f t="shared" si="109"/>
        <v/>
      </c>
      <c r="AM65" s="125">
        <f t="shared" si="111"/>
        <v>2.6427082694783306</v>
      </c>
      <c r="AN65" s="157">
        <f t="shared" si="111"/>
        <v>3.8715356891337658</v>
      </c>
      <c r="AO65" s="157">
        <f t="shared" si="123"/>
        <v>2.6966413315782778</v>
      </c>
      <c r="AP65" s="157">
        <f t="shared" si="123"/>
        <v>4.2712701912401698</v>
      </c>
      <c r="AQ65" s="157">
        <f t="shared" si="123"/>
        <v>2.2684857992073972</v>
      </c>
      <c r="AR65" s="157">
        <f t="shared" si="123"/>
        <v>4.2133094737934069</v>
      </c>
      <c r="AS65" s="157">
        <f t="shared" si="123"/>
        <v>2.7068403630173901</v>
      </c>
      <c r="AT65" s="157">
        <f t="shared" si="123"/>
        <v>16.589694946122332</v>
      </c>
      <c r="AU65" s="157">
        <f t="shared" si="123"/>
        <v>6.8480523428339826</v>
      </c>
      <c r="AV65" s="157">
        <f t="shared" si="123"/>
        <v>4.5515899637729786</v>
      </c>
      <c r="AW65" s="157">
        <f t="shared" si="123"/>
        <v>7.8161377028843191</v>
      </c>
      <c r="AX65" s="157">
        <f t="shared" si="123"/>
        <v>19.179449159764129</v>
      </c>
      <c r="AY65" s="157">
        <f t="shared" si="124"/>
        <v>10.612959622589154</v>
      </c>
      <c r="AZ65" s="157">
        <f t="shared" si="125"/>
        <v>14.651758749333801</v>
      </c>
      <c r="BA65" s="157">
        <f t="shared" si="126"/>
        <v>15.979097796143245</v>
      </c>
      <c r="BB65" s="157" t="str">
        <f>IF(AJ65="","",(AJ65/Q65)*10)</f>
        <v/>
      </c>
      <c r="BC65" s="52" t="str">
        <f t="shared" si="107"/>
        <v/>
      </c>
    </row>
    <row r="66" spans="1:55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P66" si="131">SUM(E57:E59)</f>
        <v>632.67000000000007</v>
      </c>
      <c r="F66" s="154">
        <f t="shared" si="131"/>
        <v>431.12000000000012</v>
      </c>
      <c r="G66" s="154">
        <f t="shared" si="131"/>
        <v>1179.42</v>
      </c>
      <c r="H66" s="154">
        <f t="shared" si="131"/>
        <v>572.79999999999995</v>
      </c>
      <c r="I66" s="154">
        <f t="shared" si="131"/>
        <v>330.81000000000006</v>
      </c>
      <c r="J66" s="154">
        <f t="shared" si="131"/>
        <v>431.05</v>
      </c>
      <c r="K66" s="154">
        <f t="shared" si="131"/>
        <v>211.81999999999996</v>
      </c>
      <c r="L66" s="154">
        <f t="shared" si="131"/>
        <v>449.86999999999995</v>
      </c>
      <c r="M66" s="154">
        <f t="shared" si="131"/>
        <v>497.9500000000001</v>
      </c>
      <c r="N66" s="154">
        <f t="shared" si="131"/>
        <v>943.92000000000007</v>
      </c>
      <c r="O66" s="154">
        <f t="shared" ref="O66" si="132">SUM(O57:O59)</f>
        <v>392.37</v>
      </c>
      <c r="P66" s="154">
        <f t="shared" si="131"/>
        <v>729.0499999999995</v>
      </c>
      <c r="Q66" s="154" t="str">
        <f>IF(Q59="","",SUM(Q57:Q59))</f>
        <v/>
      </c>
      <c r="R66" s="52" t="str">
        <f t="shared" si="108"/>
        <v/>
      </c>
      <c r="T66" s="109" t="s">
        <v>87</v>
      </c>
      <c r="U66" s="19">
        <f>SUM(U57:U59)</f>
        <v>376.84800000000001</v>
      </c>
      <c r="V66" s="154">
        <f t="shared" ref="V66:AI66" si="133">SUM(V57:V59)</f>
        <v>361.52099999999996</v>
      </c>
      <c r="W66" s="154">
        <f t="shared" si="133"/>
        <v>353.411</v>
      </c>
      <c r="X66" s="154">
        <f t="shared" si="133"/>
        <v>296.82099999999997</v>
      </c>
      <c r="Y66" s="154">
        <f t="shared" si="133"/>
        <v>289.45600000000002</v>
      </c>
      <c r="Z66" s="154">
        <f t="shared" si="133"/>
        <v>340.12899999999996</v>
      </c>
      <c r="AA66" s="154">
        <f t="shared" si="133"/>
        <v>363.57</v>
      </c>
      <c r="AB66" s="154">
        <f t="shared" si="133"/>
        <v>267.97200000000004</v>
      </c>
      <c r="AC66" s="154">
        <f t="shared" si="133"/>
        <v>304.03699999999998</v>
      </c>
      <c r="AD66" s="154">
        <f t="shared" si="133"/>
        <v>218.93900000000002</v>
      </c>
      <c r="AE66" s="154">
        <f t="shared" si="133"/>
        <v>237.03700000000001</v>
      </c>
      <c r="AF66" s="154">
        <f t="shared" si="133"/>
        <v>470.44100000000003</v>
      </c>
      <c r="AG66" s="154">
        <f t="shared" si="133"/>
        <v>626.85100000000011</v>
      </c>
      <c r="AH66" s="154">
        <f t="shared" ref="AH66" si="134">SUM(AH57:AH59)</f>
        <v>549.6110000000001</v>
      </c>
      <c r="AI66" s="154">
        <f t="shared" si="133"/>
        <v>563.27299999999991</v>
      </c>
      <c r="AJ66" s="154" t="str">
        <f>IF(AJ59="","",SUM(AJ57:AJ59))</f>
        <v/>
      </c>
      <c r="AK66" s="52" t="str">
        <f t="shared" si="109"/>
        <v/>
      </c>
      <c r="AM66" s="125">
        <f t="shared" si="111"/>
        <v>3.3897744036268125</v>
      </c>
      <c r="AN66" s="157">
        <f t="shared" si="111"/>
        <v>7.8327591810204735</v>
      </c>
      <c r="AO66" s="157">
        <f t="shared" si="123"/>
        <v>3.0820099590996692</v>
      </c>
      <c r="AP66" s="157">
        <f t="shared" si="123"/>
        <v>4.691561161426967</v>
      </c>
      <c r="AQ66" s="157">
        <f t="shared" si="123"/>
        <v>6.7140471330488012</v>
      </c>
      <c r="AR66" s="157">
        <f t="shared" si="123"/>
        <v>2.883866646317681</v>
      </c>
      <c r="AS66" s="157">
        <f t="shared" si="123"/>
        <v>6.3472416201117321</v>
      </c>
      <c r="AT66" s="157">
        <f t="shared" si="123"/>
        <v>8.1004806384329378</v>
      </c>
      <c r="AU66" s="157">
        <f t="shared" si="123"/>
        <v>7.0534044774388116</v>
      </c>
      <c r="AV66" s="157">
        <f t="shared" si="123"/>
        <v>10.33608724388632</v>
      </c>
      <c r="AW66" s="157">
        <f t="shared" si="123"/>
        <v>5.2690110476359839</v>
      </c>
      <c r="AX66" s="157">
        <f t="shared" si="123"/>
        <v>9.4475549753991359</v>
      </c>
      <c r="AY66" s="157">
        <f t="shared" si="124"/>
        <v>6.6409335536909921</v>
      </c>
      <c r="AZ66" s="157">
        <f t="shared" si="125"/>
        <v>14.007467441445575</v>
      </c>
      <c r="BA66" s="157">
        <f t="shared" si="126"/>
        <v>7.7261230368287537</v>
      </c>
      <c r="BB66" s="157" t="str">
        <f>IF(AJ66="","",(AJ66/Q66)*10)</f>
        <v/>
      </c>
      <c r="BC66" s="52" t="str">
        <f t="shared" si="107"/>
        <v/>
      </c>
    </row>
    <row r="67" spans="1:55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Q67" si="135">IF(E62="","",SUM(E60:E62))</f>
        <v>385.83</v>
      </c>
      <c r="F67" s="155">
        <f t="shared" si="135"/>
        <v>322.33000000000004</v>
      </c>
      <c r="G67" s="155">
        <f t="shared" si="135"/>
        <v>812.32999999999993</v>
      </c>
      <c r="H67" s="155">
        <f t="shared" si="135"/>
        <v>269.86</v>
      </c>
      <c r="I67" s="155">
        <f t="shared" si="135"/>
        <v>299.23</v>
      </c>
      <c r="J67" s="155">
        <f t="shared" si="135"/>
        <v>522.41</v>
      </c>
      <c r="K67" s="155">
        <f t="shared" si="135"/>
        <v>441.44000000000005</v>
      </c>
      <c r="L67" s="155">
        <f t="shared" si="135"/>
        <v>589.30999999999995</v>
      </c>
      <c r="M67" s="155">
        <f t="shared" si="135"/>
        <v>520.89999999999975</v>
      </c>
      <c r="N67" s="155">
        <f t="shared" si="135"/>
        <v>277.97000000000008</v>
      </c>
      <c r="O67" s="155">
        <f t="shared" ref="O67" si="136">IF(O62="","",SUM(O60:O62))</f>
        <v>583.4699999999998</v>
      </c>
      <c r="P67" s="155">
        <f t="shared" si="135"/>
        <v>587.23000000000013</v>
      </c>
      <c r="Q67" s="155" t="str">
        <f t="shared" si="135"/>
        <v/>
      </c>
      <c r="R67" s="55" t="str">
        <f t="shared" si="108"/>
        <v/>
      </c>
      <c r="T67" s="110" t="s">
        <v>88</v>
      </c>
      <c r="U67" s="21">
        <f>SUM(U60:U62)</f>
        <v>173.405</v>
      </c>
      <c r="V67" s="155">
        <f t="shared" ref="V67:AI67" si="137">SUM(V60:V62)</f>
        <v>230.471</v>
      </c>
      <c r="W67" s="155">
        <f t="shared" si="137"/>
        <v>139.79900000000001</v>
      </c>
      <c r="X67" s="155">
        <f t="shared" si="137"/>
        <v>227.17700000000002</v>
      </c>
      <c r="Y67" s="155">
        <f t="shared" si="137"/>
        <v>179.22899999999998</v>
      </c>
      <c r="Z67" s="155">
        <f t="shared" si="137"/>
        <v>388.57100000000008</v>
      </c>
      <c r="AA67" s="155">
        <f t="shared" si="137"/>
        <v>211.57600000000002</v>
      </c>
      <c r="AB67" s="155">
        <f t="shared" si="137"/>
        <v>147.53800000000001</v>
      </c>
      <c r="AC67" s="155">
        <f t="shared" si="137"/>
        <v>238.09199999999998</v>
      </c>
      <c r="AD67" s="155">
        <f t="shared" si="137"/>
        <v>412.428</v>
      </c>
      <c r="AE67" s="155">
        <f t="shared" si="137"/>
        <v>487.82399999999996</v>
      </c>
      <c r="AF67" s="155">
        <f t="shared" si="137"/>
        <v>426.8599999999999</v>
      </c>
      <c r="AG67" s="155">
        <f t="shared" si="137"/>
        <v>741.05799999999999</v>
      </c>
      <c r="AH67" s="155">
        <f t="shared" ref="AH67" si="138">SUM(AH60:AH62)</f>
        <v>584.07000000000005</v>
      </c>
      <c r="AI67" s="155">
        <f t="shared" si="137"/>
        <v>1669.2959999999996</v>
      </c>
      <c r="AJ67" s="155" t="str">
        <f>IF(AJ62="","",SUM(AJ60:AJ62))</f>
        <v/>
      </c>
      <c r="AK67" s="55" t="str">
        <f t="shared" si="109"/>
        <v/>
      </c>
      <c r="AM67" s="126">
        <f t="shared" si="111"/>
        <v>3.7013596875066703</v>
      </c>
      <c r="AN67" s="158">
        <f t="shared" si="111"/>
        <v>3.8103827395221956</v>
      </c>
      <c r="AO67" s="158">
        <f t="shared" ref="AO67:AX67" si="139">IF(W62="","",(W67/D67)*10)</f>
        <v>4.3919135434010883</v>
      </c>
      <c r="AP67" s="158">
        <f t="shared" si="139"/>
        <v>5.8880076717725425</v>
      </c>
      <c r="AQ67" s="158">
        <f t="shared" si="139"/>
        <v>5.5604194459094707</v>
      </c>
      <c r="AR67" s="158">
        <f t="shared" si="139"/>
        <v>4.7834131449041664</v>
      </c>
      <c r="AS67" s="158">
        <f t="shared" si="139"/>
        <v>7.840213444008004</v>
      </c>
      <c r="AT67" s="158">
        <f t="shared" si="139"/>
        <v>4.9305885105103098</v>
      </c>
      <c r="AU67" s="158">
        <f t="shared" si="139"/>
        <v>4.5575697249286957</v>
      </c>
      <c r="AV67" s="158">
        <f t="shared" si="139"/>
        <v>9.3427872417542588</v>
      </c>
      <c r="AW67" s="158">
        <f t="shared" si="139"/>
        <v>8.2778843053740818</v>
      </c>
      <c r="AX67" s="158">
        <f t="shared" si="139"/>
        <v>8.1946630831253628</v>
      </c>
      <c r="AY67" s="158">
        <f t="shared" ref="AY67" si="140">IF(AG62="","",(AG67/N67)*10)</f>
        <v>26.659639529445617</v>
      </c>
      <c r="AZ67" s="158">
        <f t="shared" ref="AZ67" si="141">IF(AH62="","",(AH67/O67)*10)</f>
        <v>10.010283305054248</v>
      </c>
      <c r="BA67" s="158">
        <f t="shared" ref="BA67" si="142">IF(AI62="","",(AI67/P67)*10)</f>
        <v>28.42661308175671</v>
      </c>
      <c r="BB67" s="158" t="str">
        <f>IF(AJ62="","",(AJ67/Q67)*10)</f>
        <v/>
      </c>
      <c r="BC67" s="55" t="str">
        <f t="shared" si="107"/>
        <v/>
      </c>
    </row>
    <row r="69" spans="1:55" x14ac:dyDescent="0.25"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</row>
    <row r="70" spans="1:55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</row>
  </sheetData>
  <mergeCells count="24">
    <mergeCell ref="AM48:BB48"/>
    <mergeCell ref="BC48:BC49"/>
    <mergeCell ref="A48:A49"/>
    <mergeCell ref="B48:Q48"/>
    <mergeCell ref="R48:R49"/>
    <mergeCell ref="T48:T49"/>
    <mergeCell ref="U48:AJ48"/>
    <mergeCell ref="AK48:AK49"/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P23 U20:AI23 B42:P45 U42:AI45 B64:P67 U63:AI6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zoomScale="124" zoomScaleNormal="124" workbookViewId="0">
      <selection activeCell="A10" sqref="A10:XFD10"/>
    </sheetView>
  </sheetViews>
  <sheetFormatPr defaultRowHeight="15" x14ac:dyDescent="0.25"/>
  <cols>
    <col min="1" max="1" width="3.140625" customWidth="1"/>
    <col min="2" max="2" width="28.7109375" customWidth="1"/>
    <col min="4" max="4" width="10" bestFit="1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2" spans="1:20" x14ac:dyDescent="0.25">
      <c r="J2" s="272"/>
    </row>
    <row r="3" spans="1:20" ht="8.25" customHeight="1" thickBot="1" x14ac:dyDescent="0.3">
      <c r="Q3" s="10"/>
    </row>
    <row r="4" spans="1:20" x14ac:dyDescent="0.25">
      <c r="A4" s="348" t="s">
        <v>3</v>
      </c>
      <c r="B4" s="336"/>
      <c r="C4" s="363" t="s">
        <v>1</v>
      </c>
      <c r="D4" s="364"/>
      <c r="E4" s="361" t="s">
        <v>104</v>
      </c>
      <c r="F4" s="361"/>
      <c r="G4" s="130" t="s">
        <v>0</v>
      </c>
      <c r="I4" s="365">
        <v>1000</v>
      </c>
      <c r="J4" s="361"/>
      <c r="K4" s="359" t="s">
        <v>104</v>
      </c>
      <c r="L4" s="360"/>
      <c r="M4" s="130" t="s">
        <v>0</v>
      </c>
      <c r="O4" s="371" t="s">
        <v>22</v>
      </c>
      <c r="P4" s="361"/>
      <c r="Q4" s="130" t="s">
        <v>0</v>
      </c>
    </row>
    <row r="5" spans="1:20" x14ac:dyDescent="0.25">
      <c r="A5" s="362"/>
      <c r="B5" s="337"/>
      <c r="C5" s="366" t="s">
        <v>154</v>
      </c>
      <c r="D5" s="367"/>
      <c r="E5" s="368" t="str">
        <f>C5</f>
        <v>jan-mar</v>
      </c>
      <c r="F5" s="368"/>
      <c r="G5" s="131" t="s">
        <v>151</v>
      </c>
      <c r="I5" s="369" t="str">
        <f>C5</f>
        <v>jan-mar</v>
      </c>
      <c r="J5" s="368"/>
      <c r="K5" s="370" t="str">
        <f>C5</f>
        <v>jan-mar</v>
      </c>
      <c r="L5" s="358"/>
      <c r="M5" s="131" t="str">
        <f>G5</f>
        <v>2025 /2024</v>
      </c>
      <c r="O5" s="369" t="str">
        <f>C5</f>
        <v>jan-mar</v>
      </c>
      <c r="P5" s="367"/>
      <c r="Q5" s="131" t="str">
        <f>G5</f>
        <v>2025 /2024</v>
      </c>
    </row>
    <row r="6" spans="1:20" ht="19.5" customHeight="1" x14ac:dyDescent="0.25">
      <c r="A6" s="362"/>
      <c r="B6" s="337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 x14ac:dyDescent="0.25">
      <c r="A7" s="23" t="s">
        <v>115</v>
      </c>
      <c r="B7" s="15"/>
      <c r="C7" s="78">
        <f>C8+C9</f>
        <v>376106.85999999987</v>
      </c>
      <c r="D7" s="210">
        <f>D8+D9</f>
        <v>362481.73000000021</v>
      </c>
      <c r="E7" s="216">
        <f t="shared" ref="E7" si="0">C7/$C$20</f>
        <v>0.47793940077836233</v>
      </c>
      <c r="F7" s="217">
        <f t="shared" ref="F7" si="1">D7/$D$20</f>
        <v>0.45047482439606301</v>
      </c>
      <c r="G7" s="53">
        <f>(D7-C7)/C7</f>
        <v>-3.6226752152299639E-2</v>
      </c>
      <c r="I7" s="224">
        <f>I8+I9</f>
        <v>108854.97799999999</v>
      </c>
      <c r="J7" s="225">
        <f>J8+J9</f>
        <v>107272.19100000008</v>
      </c>
      <c r="K7" s="229">
        <f t="shared" ref="K7" si="2">I7/$I$20</f>
        <v>0.50729079143880507</v>
      </c>
      <c r="L7" s="230">
        <f t="shared" ref="L7" si="3">J7/$J$20</f>
        <v>0.49234612248974374</v>
      </c>
      <c r="M7" s="53">
        <f>(J7-I7)/I7</f>
        <v>-1.454032722325211E-2</v>
      </c>
      <c r="O7" s="63">
        <f t="shared" ref="O7" si="4">(I7/C7)*10</f>
        <v>2.8942566482302401</v>
      </c>
      <c r="P7" s="237">
        <f t="shared" ref="P7" si="5">(J7/D7)*10</f>
        <v>2.959382008025619</v>
      </c>
      <c r="Q7" s="53">
        <f>(P7-O7)/O7</f>
        <v>2.2501584244507593E-2</v>
      </c>
    </row>
    <row r="8" spans="1:20" ht="20.100000000000001" customHeight="1" x14ac:dyDescent="0.25">
      <c r="A8" s="8" t="s">
        <v>4</v>
      </c>
      <c r="C8" s="19">
        <v>192944.62999999986</v>
      </c>
      <c r="D8" s="140">
        <v>183841.28999999992</v>
      </c>
      <c r="E8" s="214">
        <f t="shared" ref="E8:E19" si="6">C8/$C$20</f>
        <v>0.24518521370655882</v>
      </c>
      <c r="F8" s="215">
        <f t="shared" ref="F8:F19" si="7">D8/$D$20</f>
        <v>0.22846909506168933</v>
      </c>
      <c r="G8" s="52">
        <f>(D8-C8)/C8</f>
        <v>-4.7181100609018999E-2</v>
      </c>
      <c r="I8" s="19">
        <v>61564.331999999995</v>
      </c>
      <c r="J8" s="140">
        <v>62278.597000000074</v>
      </c>
      <c r="K8" s="227">
        <f t="shared" ref="K8:K19" si="8">I8/$I$20</f>
        <v>0.28690482767523368</v>
      </c>
      <c r="L8" s="228">
        <f t="shared" ref="L8:L19" si="9">J8/$J$20</f>
        <v>0.2858394655801465</v>
      </c>
      <c r="M8" s="52">
        <f>(J8-I8)/I8</f>
        <v>1.1601928857119404E-2</v>
      </c>
      <c r="O8" s="27">
        <f t="shared" ref="O8:O20" si="10">(I8/C8)*10</f>
        <v>3.1907771675221044</v>
      </c>
      <c r="P8" s="143">
        <f t="shared" ref="P8:P20" si="11">(J8/D8)*10</f>
        <v>3.3876283722769838</v>
      </c>
      <c r="Q8" s="52">
        <f>(P8-O8)/O8</f>
        <v>6.1693811388198634E-2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183162.22999999998</v>
      </c>
      <c r="D9" s="140">
        <v>178640.44000000032</v>
      </c>
      <c r="E9" s="214">
        <f t="shared" si="6"/>
        <v>0.23275418707180348</v>
      </c>
      <c r="F9" s="215">
        <f t="shared" si="7"/>
        <v>0.22200572933437371</v>
      </c>
      <c r="G9" s="52">
        <f>(D9-C9)/C9</f>
        <v>-2.4687349569830305E-2</v>
      </c>
      <c r="I9" s="19">
        <v>47290.645999999993</v>
      </c>
      <c r="J9" s="140">
        <v>44993.594000000005</v>
      </c>
      <c r="K9" s="227">
        <f t="shared" si="8"/>
        <v>0.22038596376357136</v>
      </c>
      <c r="L9" s="228">
        <f t="shared" si="9"/>
        <v>0.20650665690959724</v>
      </c>
      <c r="M9" s="52">
        <f>(J9-I9)/I9</f>
        <v>-4.8573072992066743E-2</v>
      </c>
      <c r="O9" s="27">
        <f t="shared" si="10"/>
        <v>2.5818994450984789</v>
      </c>
      <c r="P9" s="143">
        <f t="shared" si="11"/>
        <v>2.5186678895327352</v>
      </c>
      <c r="Q9" s="52">
        <f t="shared" ref="Q9:Q20" si="12">(P9-O9)/O9</f>
        <v>-2.4490324627391476E-2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275968.11999999976</v>
      </c>
      <c r="D10" s="210">
        <f>D11+D12</f>
        <v>300100.32000000036</v>
      </c>
      <c r="E10" s="216">
        <f t="shared" si="6"/>
        <v>0.35068766867674556</v>
      </c>
      <c r="F10" s="217">
        <f t="shared" si="7"/>
        <v>0.37295021449274807</v>
      </c>
      <c r="G10" s="53">
        <f>(D10-C10)/C10</f>
        <v>8.7445607847749282E-2</v>
      </c>
      <c r="I10" s="224">
        <f>I11+I12</f>
        <v>35792.987999999976</v>
      </c>
      <c r="J10" s="225">
        <f>J11+J12</f>
        <v>37270.480999999985</v>
      </c>
      <c r="K10" s="229">
        <f t="shared" si="8"/>
        <v>0.16680406853308666</v>
      </c>
      <c r="L10" s="230">
        <f t="shared" si="9"/>
        <v>0.17105996095183371</v>
      </c>
      <c r="M10" s="53">
        <f>(J10-I10)/I10</f>
        <v>4.1278839307855787E-2</v>
      </c>
      <c r="O10" s="63">
        <f t="shared" si="10"/>
        <v>1.2969972038799265</v>
      </c>
      <c r="P10" s="237">
        <f t="shared" si="11"/>
        <v>1.2419340639156913</v>
      </c>
      <c r="Q10" s="53">
        <f t="shared" si="12"/>
        <v>-4.2454324342038302E-2</v>
      </c>
      <c r="T10" s="2"/>
    </row>
    <row r="11" spans="1:20" ht="20.100000000000001" customHeight="1" x14ac:dyDescent="0.25">
      <c r="A11" s="8"/>
      <c r="B11" t="s">
        <v>6</v>
      </c>
      <c r="C11" s="19">
        <v>269126.41999999975</v>
      </c>
      <c r="D11" s="140">
        <v>295270.15000000037</v>
      </c>
      <c r="E11" s="214">
        <f t="shared" si="6"/>
        <v>0.34199354914299035</v>
      </c>
      <c r="F11" s="215">
        <f t="shared" si="7"/>
        <v>0.36694751200467202</v>
      </c>
      <c r="G11" s="52">
        <f t="shared" ref="G11:G19" si="13">(D11-C11)/C11</f>
        <v>9.7142933792975977E-2</v>
      </c>
      <c r="I11" s="19">
        <v>34307.965999999979</v>
      </c>
      <c r="J11" s="140">
        <v>36085.015999999981</v>
      </c>
      <c r="K11" s="227">
        <f t="shared" si="8"/>
        <v>0.1598835032128306</v>
      </c>
      <c r="L11" s="228">
        <f t="shared" si="9"/>
        <v>0.16561904387298607</v>
      </c>
      <c r="M11" s="52">
        <f t="shared" ref="M11:M19" si="14">(J11-I11)/I11</f>
        <v>5.1797008309965212E-2</v>
      </c>
      <c r="O11" s="27">
        <f t="shared" si="10"/>
        <v>1.2747899667375657</v>
      </c>
      <c r="P11" s="143">
        <f t="shared" si="11"/>
        <v>1.2221017261650031</v>
      </c>
      <c r="Q11" s="52">
        <f t="shared" si="12"/>
        <v>-4.1330918776684454E-2</v>
      </c>
    </row>
    <row r="12" spans="1:20" ht="20.100000000000001" customHeight="1" x14ac:dyDescent="0.25">
      <c r="A12" s="8"/>
      <c r="B12" t="s">
        <v>39</v>
      </c>
      <c r="C12" s="19">
        <v>6841.6999999999989</v>
      </c>
      <c r="D12" s="140">
        <v>4830.1700000000019</v>
      </c>
      <c r="E12" s="218">
        <f t="shared" si="6"/>
        <v>8.6941195337551739E-3</v>
      </c>
      <c r="F12" s="219">
        <f t="shared" si="7"/>
        <v>6.002702488076106E-3</v>
      </c>
      <c r="G12" s="52">
        <f t="shared" si="13"/>
        <v>-0.29401026060774332</v>
      </c>
      <c r="I12" s="19">
        <v>1485.0220000000002</v>
      </c>
      <c r="J12" s="140">
        <v>1185.4650000000006</v>
      </c>
      <c r="K12" s="231">
        <f t="shared" si="8"/>
        <v>6.9205653202560682E-3</v>
      </c>
      <c r="L12" s="232">
        <f t="shared" si="9"/>
        <v>5.4409170788476202E-3</v>
      </c>
      <c r="M12" s="52">
        <f t="shared" si="14"/>
        <v>-0.2017188970937801</v>
      </c>
      <c r="O12" s="27">
        <f t="shared" si="10"/>
        <v>2.1705453323004522</v>
      </c>
      <c r="P12" s="143">
        <f t="shared" si="11"/>
        <v>2.4542924990217738</v>
      </c>
      <c r="Q12" s="52">
        <f t="shared" si="12"/>
        <v>0.13072621082766891</v>
      </c>
    </row>
    <row r="13" spans="1:20" ht="20.100000000000001" customHeight="1" x14ac:dyDescent="0.25">
      <c r="A13" s="23" t="s">
        <v>129</v>
      </c>
      <c r="B13" s="15"/>
      <c r="C13" s="78">
        <f>SUM(C14:C16)</f>
        <v>124797.02000000008</v>
      </c>
      <c r="D13" s="210">
        <f>SUM(D14:D16)</f>
        <v>124443.37999999998</v>
      </c>
      <c r="E13" s="216">
        <f t="shared" si="6"/>
        <v>0.15858634686356254</v>
      </c>
      <c r="F13" s="217">
        <f t="shared" si="7"/>
        <v>0.15465223516990081</v>
      </c>
      <c r="G13" s="53">
        <f t="shared" si="13"/>
        <v>-2.8337215103381558E-3</v>
      </c>
      <c r="I13" s="224">
        <f>SUM(I14:I16)</f>
        <v>66380.209999999992</v>
      </c>
      <c r="J13" s="225">
        <f>SUM(J14:J16)</f>
        <v>68049.999000000011</v>
      </c>
      <c r="K13" s="229">
        <f t="shared" si="8"/>
        <v>0.30934799570465282</v>
      </c>
      <c r="L13" s="230">
        <f t="shared" si="9"/>
        <v>0.31232841271118367</v>
      </c>
      <c r="M13" s="53">
        <f t="shared" si="14"/>
        <v>2.515492192627922E-2</v>
      </c>
      <c r="O13" s="63">
        <f t="shared" si="10"/>
        <v>5.3190540927980461</v>
      </c>
      <c r="P13" s="237">
        <f t="shared" si="11"/>
        <v>5.4683502649960181</v>
      </c>
      <c r="Q13" s="53">
        <f t="shared" si="12"/>
        <v>2.8068180844432043E-2</v>
      </c>
    </row>
    <row r="14" spans="1:20" ht="20.100000000000001" customHeight="1" x14ac:dyDescent="0.25">
      <c r="A14" s="8"/>
      <c r="B14" s="3" t="s">
        <v>7</v>
      </c>
      <c r="C14" s="31">
        <v>115506.01000000007</v>
      </c>
      <c r="D14" s="141">
        <v>119343.59999999998</v>
      </c>
      <c r="E14" s="214">
        <f t="shared" si="6"/>
        <v>0.14677975617275255</v>
      </c>
      <c r="F14" s="215">
        <f t="shared" si="7"/>
        <v>0.14831447436756037</v>
      </c>
      <c r="G14" s="52">
        <f t="shared" si="13"/>
        <v>3.3224158639017197E-2</v>
      </c>
      <c r="I14" s="31">
        <v>61662.520999999993</v>
      </c>
      <c r="J14" s="141">
        <v>64478.884000000005</v>
      </c>
      <c r="K14" s="227">
        <f t="shared" si="8"/>
        <v>0.28736241240342664</v>
      </c>
      <c r="L14" s="228">
        <f t="shared" si="9"/>
        <v>0.2959381012350718</v>
      </c>
      <c r="M14" s="52">
        <f t="shared" si="14"/>
        <v>4.5673821866608608E-2</v>
      </c>
      <c r="O14" s="27">
        <f t="shared" si="10"/>
        <v>5.3384686216760455</v>
      </c>
      <c r="P14" s="143">
        <f t="shared" si="11"/>
        <v>5.4027936144041258</v>
      </c>
      <c r="Q14" s="52">
        <f t="shared" si="12"/>
        <v>1.2049334235458146E-2</v>
      </c>
      <c r="S14" s="119"/>
    </row>
    <row r="15" spans="1:20" ht="20.100000000000001" customHeight="1" x14ac:dyDescent="0.25">
      <c r="A15" s="8"/>
      <c r="B15" s="3" t="s">
        <v>8</v>
      </c>
      <c r="C15" s="31">
        <v>5898.3800000000028</v>
      </c>
      <c r="D15" s="141">
        <v>4076.6700000000005</v>
      </c>
      <c r="E15" s="214">
        <f t="shared" si="6"/>
        <v>7.4953916096161585E-3</v>
      </c>
      <c r="F15" s="215">
        <f t="shared" si="7"/>
        <v>5.0662890026780035E-3</v>
      </c>
      <c r="G15" s="52">
        <f t="shared" si="13"/>
        <v>-0.30884920944394928</v>
      </c>
      <c r="I15" s="31">
        <v>3787.3179999999998</v>
      </c>
      <c r="J15" s="141">
        <v>3109.2269999999999</v>
      </c>
      <c r="K15" s="227">
        <f t="shared" si="8"/>
        <v>1.7649827145713375E-2</v>
      </c>
      <c r="L15" s="228">
        <f t="shared" si="9"/>
        <v>1.4270388654506156E-2</v>
      </c>
      <c r="M15" s="52">
        <f t="shared" si="14"/>
        <v>-0.17904253088861299</v>
      </c>
      <c r="O15" s="27">
        <f t="shared" si="10"/>
        <v>6.4209460902824134</v>
      </c>
      <c r="P15" s="143">
        <f t="shared" si="11"/>
        <v>7.6268792911861869</v>
      </c>
      <c r="Q15" s="52">
        <f t="shared" si="12"/>
        <v>0.18781238526965</v>
      </c>
    </row>
    <row r="16" spans="1:20" ht="20.100000000000001" customHeight="1" x14ac:dyDescent="0.25">
      <c r="A16" s="32"/>
      <c r="B16" s="33" t="s">
        <v>9</v>
      </c>
      <c r="C16" s="211">
        <v>3392.6299999999983</v>
      </c>
      <c r="D16" s="212">
        <v>1023.11</v>
      </c>
      <c r="E16" s="218">
        <f t="shared" si="6"/>
        <v>4.3111990811938268E-3</v>
      </c>
      <c r="F16" s="219">
        <f t="shared" si="7"/>
        <v>1.271471799662443E-3</v>
      </c>
      <c r="G16" s="52">
        <f t="shared" si="13"/>
        <v>-0.69843160026292272</v>
      </c>
      <c r="I16" s="211">
        <v>930.37099999999975</v>
      </c>
      <c r="J16" s="212">
        <v>461.88799999999975</v>
      </c>
      <c r="K16" s="231">
        <f t="shared" si="8"/>
        <v>4.3357561555128184E-3</v>
      </c>
      <c r="L16" s="232">
        <f t="shared" si="9"/>
        <v>2.1199228216056709E-3</v>
      </c>
      <c r="M16" s="52">
        <f t="shared" si="14"/>
        <v>-0.50354428502178172</v>
      </c>
      <c r="O16" s="27">
        <f t="shared" si="10"/>
        <v>2.7423296970197168</v>
      </c>
      <c r="P16" s="143">
        <f t="shared" si="11"/>
        <v>4.5145487777462803</v>
      </c>
      <c r="Q16" s="52">
        <f t="shared" si="12"/>
        <v>0.64624581160046468</v>
      </c>
    </row>
    <row r="17" spans="1:17" ht="20.100000000000001" customHeight="1" x14ac:dyDescent="0.25">
      <c r="A17" s="8" t="s">
        <v>130</v>
      </c>
      <c r="B17" s="3"/>
      <c r="C17" s="19">
        <v>952.29</v>
      </c>
      <c r="D17" s="140">
        <v>432.17</v>
      </c>
      <c r="E17" s="214">
        <f t="shared" si="6"/>
        <v>1.2101265899995199E-3</v>
      </c>
      <c r="F17" s="215">
        <f t="shared" si="7"/>
        <v>5.370800477564661E-4</v>
      </c>
      <c r="G17" s="54">
        <f t="shared" si="13"/>
        <v>-0.54617816001428132</v>
      </c>
      <c r="I17" s="31">
        <v>478.70599999999996</v>
      </c>
      <c r="J17" s="141">
        <v>318.20500000000004</v>
      </c>
      <c r="K17" s="227">
        <f t="shared" si="8"/>
        <v>2.2308869108999736E-3</v>
      </c>
      <c r="L17" s="228">
        <f t="shared" si="9"/>
        <v>1.4604623663074881E-3</v>
      </c>
      <c r="M17" s="54">
        <f t="shared" si="14"/>
        <v>-0.33528094488057375</v>
      </c>
      <c r="O17" s="238">
        <f t="shared" si="10"/>
        <v>5.0268930682880208</v>
      </c>
      <c r="P17" s="239">
        <f t="shared" si="11"/>
        <v>7.3629590207557216</v>
      </c>
      <c r="Q17" s="54">
        <f t="shared" si="12"/>
        <v>0.46471367517337719</v>
      </c>
    </row>
    <row r="18" spans="1:17" ht="20.100000000000001" customHeight="1" x14ac:dyDescent="0.25">
      <c r="A18" s="8" t="s">
        <v>10</v>
      </c>
      <c r="C18" s="19">
        <v>3342.3900000000017</v>
      </c>
      <c r="D18" s="140">
        <v>6029.7000000000007</v>
      </c>
      <c r="E18" s="214">
        <f t="shared" si="6"/>
        <v>4.2473563863408177E-3</v>
      </c>
      <c r="F18" s="215">
        <f t="shared" si="7"/>
        <v>7.4934205612540526E-3</v>
      </c>
      <c r="G18" s="52">
        <f t="shared" si="13"/>
        <v>0.80400850888136866</v>
      </c>
      <c r="I18" s="19">
        <v>1778.7789999999991</v>
      </c>
      <c r="J18" s="140">
        <v>2865.6659999999983</v>
      </c>
      <c r="K18" s="227">
        <f t="shared" si="8"/>
        <v>8.2895447069469413E-3</v>
      </c>
      <c r="L18" s="228">
        <f t="shared" si="9"/>
        <v>1.315251912259993E-2</v>
      </c>
      <c r="M18" s="52">
        <f t="shared" si="14"/>
        <v>0.61102981314710814</v>
      </c>
      <c r="O18" s="27">
        <f t="shared" si="10"/>
        <v>5.3218774589440434</v>
      </c>
      <c r="P18" s="143">
        <f t="shared" si="11"/>
        <v>4.7525847057067487</v>
      </c>
      <c r="Q18" s="52">
        <f t="shared" si="12"/>
        <v>-0.1069721649228377</v>
      </c>
    </row>
    <row r="19" spans="1:17" ht="20.100000000000001" customHeight="1" thickBot="1" x14ac:dyDescent="0.3">
      <c r="A19" s="8" t="s">
        <v>11</v>
      </c>
      <c r="B19" s="10"/>
      <c r="C19" s="21">
        <v>5767.5200000000059</v>
      </c>
      <c r="D19" s="142">
        <v>11178.6</v>
      </c>
      <c r="E19" s="220">
        <f t="shared" si="6"/>
        <v>7.329100704989067E-3</v>
      </c>
      <c r="F19" s="221">
        <f t="shared" si="7"/>
        <v>1.3892225332277649E-2</v>
      </c>
      <c r="G19" s="55">
        <f t="shared" si="13"/>
        <v>0.93819874053319086</v>
      </c>
      <c r="I19" s="21">
        <v>1295.3639999999998</v>
      </c>
      <c r="J19" s="142">
        <v>2103.0879999999997</v>
      </c>
      <c r="K19" s="233">
        <f t="shared" si="8"/>
        <v>6.0367127056085226E-3</v>
      </c>
      <c r="L19" s="234">
        <f t="shared" si="9"/>
        <v>9.6525223583315209E-3</v>
      </c>
      <c r="M19" s="55">
        <f t="shared" si="14"/>
        <v>0.62354982846520368</v>
      </c>
      <c r="O19" s="240">
        <f t="shared" si="10"/>
        <v>2.2459636030737622</v>
      </c>
      <c r="P19" s="241">
        <f t="shared" si="11"/>
        <v>1.881351868749217</v>
      </c>
      <c r="Q19" s="55">
        <f t="shared" si="12"/>
        <v>-0.16234089182280065</v>
      </c>
    </row>
    <row r="20" spans="1:17" ht="26.25" customHeight="1" thickBot="1" x14ac:dyDescent="0.3">
      <c r="A20" s="12" t="s">
        <v>12</v>
      </c>
      <c r="B20" s="48"/>
      <c r="C20" s="163">
        <f>C7+C10+C13+C17+C18+C19</f>
        <v>786934.19999999984</v>
      </c>
      <c r="D20" s="313">
        <f>D7+D10+D13+D17+D18+D19</f>
        <v>804665.90000000049</v>
      </c>
      <c r="E20" s="222">
        <f>E8+E9+E10+E13+E17+E18+E19</f>
        <v>0.99999999999999978</v>
      </c>
      <c r="F20" s="223">
        <f>F8+F9+F10+F13+F17+F18+F19</f>
        <v>1</v>
      </c>
      <c r="G20" s="55">
        <f>(D20-C20)/C20</f>
        <v>2.2532633605199335E-2</v>
      </c>
      <c r="H20" s="1"/>
      <c r="I20" s="213">
        <f>I8+I9+I10+I13+I17+I18+I19</f>
        <v>214581.02499999997</v>
      </c>
      <c r="J20" s="226">
        <f>J8+J9+J10+J13+J17+J18+J19</f>
        <v>217879.63000000006</v>
      </c>
      <c r="K20" s="235">
        <f>K8+K9+K10+K13+K17+K18+K19</f>
        <v>1</v>
      </c>
      <c r="L20" s="236">
        <f>L8+L9+L10+L13+L17+L18+L19</f>
        <v>1.0000000000000002</v>
      </c>
      <c r="M20" s="55">
        <f>(J20-I20)/I20</f>
        <v>1.537230517004054E-2</v>
      </c>
      <c r="N20" s="1"/>
      <c r="O20" s="24">
        <f t="shared" si="10"/>
        <v>2.7267975518156411</v>
      </c>
      <c r="P20" s="242">
        <f t="shared" si="11"/>
        <v>2.7077030355082767</v>
      </c>
      <c r="Q20" s="55">
        <f t="shared" si="12"/>
        <v>-7.0025427060583425E-3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48" t="s">
        <v>2</v>
      </c>
      <c r="B24" s="336"/>
      <c r="C24" s="363" t="s">
        <v>1</v>
      </c>
      <c r="D24" s="364"/>
      <c r="E24" s="361" t="s">
        <v>105</v>
      </c>
      <c r="F24" s="361"/>
      <c r="G24" s="130" t="s">
        <v>0</v>
      </c>
      <c r="I24" s="365">
        <v>1000</v>
      </c>
      <c r="J24" s="364"/>
      <c r="K24" s="361" t="s">
        <v>105</v>
      </c>
      <c r="L24" s="361"/>
      <c r="M24" s="130" t="s">
        <v>0</v>
      </c>
      <c r="O24" s="371" t="s">
        <v>22</v>
      </c>
      <c r="P24" s="361"/>
      <c r="Q24" s="130" t="s">
        <v>0</v>
      </c>
    </row>
    <row r="25" spans="1:17" ht="15" customHeight="1" x14ac:dyDescent="0.25">
      <c r="A25" s="362"/>
      <c r="B25" s="337"/>
      <c r="C25" s="366" t="str">
        <f>C5</f>
        <v>jan-mar</v>
      </c>
      <c r="D25" s="367"/>
      <c r="E25" s="368" t="str">
        <f>C5</f>
        <v>jan-mar</v>
      </c>
      <c r="F25" s="368"/>
      <c r="G25" s="131" t="str">
        <f>G5</f>
        <v>2025 /2024</v>
      </c>
      <c r="I25" s="369" t="str">
        <f>C5</f>
        <v>jan-mar</v>
      </c>
      <c r="J25" s="367"/>
      <c r="K25" s="357" t="str">
        <f>C5</f>
        <v>jan-mar</v>
      </c>
      <c r="L25" s="358"/>
      <c r="M25" s="131" t="str">
        <f>G5</f>
        <v>2025 /2024</v>
      </c>
      <c r="O25" s="369" t="str">
        <f>C5</f>
        <v>jan-mar</v>
      </c>
      <c r="P25" s="367"/>
      <c r="Q25" s="131" t="str">
        <f>G5</f>
        <v>2025 /2024</v>
      </c>
    </row>
    <row r="26" spans="1:17" ht="19.5" customHeight="1" x14ac:dyDescent="0.25">
      <c r="A26" s="362"/>
      <c r="B26" s="337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150657.66999999998</v>
      </c>
      <c r="D27" s="210">
        <f>D28+D29</f>
        <v>145012.65999999997</v>
      </c>
      <c r="E27" s="216">
        <f>C27/$C$40</f>
        <v>0.40134787947528056</v>
      </c>
      <c r="F27" s="217">
        <f>D27/$D$40</f>
        <v>0.3946877274699796</v>
      </c>
      <c r="G27" s="53">
        <f>(D27-C27)/C27</f>
        <v>-3.7469117901531401E-2</v>
      </c>
      <c r="I27" s="78">
        <f>I28+I29</f>
        <v>38140.214000000007</v>
      </c>
      <c r="J27" s="210">
        <f>J28+J29</f>
        <v>37086.869999999995</v>
      </c>
      <c r="K27" s="216">
        <f>I27/$I$40</f>
        <v>0.38900030003035185</v>
      </c>
      <c r="L27" s="217">
        <f>J27/$J$40</f>
        <v>0.38008523872048999</v>
      </c>
      <c r="M27" s="53">
        <f>(J27-I27)/I27</f>
        <v>-2.7617674090659579E-2</v>
      </c>
      <c r="O27" s="63">
        <f t="shared" ref="O27" si="15">(I27/C27)*10</f>
        <v>2.5315812995116689</v>
      </c>
      <c r="P27" s="237">
        <f t="shared" ref="P27" si="16">(J27/D27)*10</f>
        <v>2.5574918769161261</v>
      </c>
      <c r="Q27" s="53">
        <f>(P27-O27)/O27</f>
        <v>1.0234937905985984E-2</v>
      </c>
    </row>
    <row r="28" spans="1:17" ht="20.100000000000001" customHeight="1" x14ac:dyDescent="0.25">
      <c r="A28" s="8" t="s">
        <v>4</v>
      </c>
      <c r="C28" s="19">
        <v>75544.830000000016</v>
      </c>
      <c r="D28" s="140">
        <v>69417.839999999982</v>
      </c>
      <c r="E28" s="214">
        <f>C28/$C$40</f>
        <v>0.20124934446298398</v>
      </c>
      <c r="F28" s="215">
        <f>D28/$D$40</f>
        <v>0.18893777629811526</v>
      </c>
      <c r="G28" s="52">
        <f>(D28-C28)/C28</f>
        <v>-8.1104027899725678E-2</v>
      </c>
      <c r="I28" s="19">
        <v>20387.703000000009</v>
      </c>
      <c r="J28" s="140">
        <v>19407.753999999997</v>
      </c>
      <c r="K28" s="214">
        <f>I28/$I$40</f>
        <v>0.20793859688175076</v>
      </c>
      <c r="L28" s="215">
        <f>J28/$J$40</f>
        <v>0.19890060315466213</v>
      </c>
      <c r="M28" s="52">
        <f>(J28-I28)/I28</f>
        <v>-4.8065689401106691E-2</v>
      </c>
      <c r="O28" s="27">
        <f t="shared" ref="O28:O40" si="17">(I28/C28)*10</f>
        <v>2.6987555601091442</v>
      </c>
      <c r="P28" s="143">
        <f t="shared" ref="P28:P40" si="18">(J28/D28)*10</f>
        <v>2.7957876534331811</v>
      </c>
      <c r="Q28" s="52">
        <f>(P28-O28)/O28</f>
        <v>3.5954383849463097E-2</v>
      </c>
    </row>
    <row r="29" spans="1:17" ht="20.100000000000001" customHeight="1" x14ac:dyDescent="0.25">
      <c r="A29" s="8" t="s">
        <v>5</v>
      </c>
      <c r="C29" s="19">
        <v>75112.839999999982</v>
      </c>
      <c r="D29" s="140">
        <v>75594.819999999978</v>
      </c>
      <c r="E29" s="214">
        <f>C29/$C$40</f>
        <v>0.2000985350122966</v>
      </c>
      <c r="F29" s="215">
        <f>D29/$D$40</f>
        <v>0.20574995117186431</v>
      </c>
      <c r="G29" s="52">
        <f t="shared" ref="G29:G40" si="19">(D29-C29)/C29</f>
        <v>6.4167457920642603E-3</v>
      </c>
      <c r="I29" s="19">
        <v>17752.511000000002</v>
      </c>
      <c r="J29" s="140">
        <v>17679.116000000002</v>
      </c>
      <c r="K29" s="214">
        <f t="shared" ref="K29:K39" si="20">I29/$I$40</f>
        <v>0.18106170314860115</v>
      </c>
      <c r="L29" s="215">
        <f t="shared" ref="L29:L39" si="21">J29/$J$40</f>
        <v>0.1811846355658279</v>
      </c>
      <c r="M29" s="52">
        <f t="shared" ref="M29:M40" si="22">(J29-I29)/I29</f>
        <v>-4.1343447132634039E-3</v>
      </c>
      <c r="O29" s="27">
        <f t="shared" si="17"/>
        <v>2.3634455840040141</v>
      </c>
      <c r="P29" s="143">
        <f t="shared" si="18"/>
        <v>2.3386676494500556</v>
      </c>
      <c r="Q29" s="52">
        <f t="shared" ref="Q29:Q38" si="23">(P29-O29)/O29</f>
        <v>-1.0483818507037989E-2</v>
      </c>
    </row>
    <row r="30" spans="1:17" ht="20.100000000000001" customHeight="1" x14ac:dyDescent="0.25">
      <c r="A30" s="23" t="s">
        <v>38</v>
      </c>
      <c r="B30" s="15"/>
      <c r="C30" s="78">
        <f>C31+C32</f>
        <v>122971.92999999996</v>
      </c>
      <c r="D30" s="210">
        <f>D31+D32</f>
        <v>115410.58999999994</v>
      </c>
      <c r="E30" s="216">
        <f>C30/$C$40</f>
        <v>0.32759383136937287</v>
      </c>
      <c r="F30" s="217">
        <f>D30/$D$40</f>
        <v>0.31411839140851244</v>
      </c>
      <c r="G30" s="53">
        <f>(D30-C30)/C30</f>
        <v>-6.148834128243761E-2</v>
      </c>
      <c r="I30" s="78">
        <f>I31+I32</f>
        <v>14913.269000000004</v>
      </c>
      <c r="J30" s="210">
        <f>J31+J32</f>
        <v>14012.639999999998</v>
      </c>
      <c r="K30" s="216">
        <f t="shared" si="20"/>
        <v>0.1521036592881557</v>
      </c>
      <c r="L30" s="217">
        <f t="shared" si="21"/>
        <v>0.14360871164118963</v>
      </c>
      <c r="M30" s="53">
        <f t="shared" si="22"/>
        <v>-6.0391118808358249E-2</v>
      </c>
      <c r="O30" s="63">
        <f t="shared" si="17"/>
        <v>1.2127376548452975</v>
      </c>
      <c r="P30" s="237">
        <f t="shared" si="18"/>
        <v>1.214155477413295</v>
      </c>
      <c r="Q30" s="53">
        <f t="shared" si="23"/>
        <v>1.169109050364532E-3</v>
      </c>
    </row>
    <row r="31" spans="1:17" ht="20.100000000000001" customHeight="1" x14ac:dyDescent="0.25">
      <c r="A31" s="8"/>
      <c r="B31" t="s">
        <v>6</v>
      </c>
      <c r="C31" s="31">
        <v>119173.06999999996</v>
      </c>
      <c r="D31" s="141">
        <v>113125.26999999995</v>
      </c>
      <c r="E31" s="214">
        <f t="shared" ref="E31:E38" si="24">C31/$C$40</f>
        <v>0.31747377305821312</v>
      </c>
      <c r="F31" s="215">
        <f t="shared" ref="F31:F38" si="25">D31/$D$40</f>
        <v>0.30789832926123722</v>
      </c>
      <c r="G31" s="52">
        <f>(D31-C31)/C31</f>
        <v>-5.0748042321977771E-2</v>
      </c>
      <c r="I31" s="31">
        <v>14118.943000000005</v>
      </c>
      <c r="J31" s="141">
        <v>13523.916999999998</v>
      </c>
      <c r="K31" s="214">
        <f>I31/$I$40</f>
        <v>0.14400215644074355</v>
      </c>
      <c r="L31" s="215">
        <f>J31/$J$40</f>
        <v>0.13860002802558136</v>
      </c>
      <c r="M31" s="52">
        <f>(J31-I31)/I31</f>
        <v>-4.2143806374174531E-2</v>
      </c>
      <c r="O31" s="27">
        <f t="shared" si="17"/>
        <v>1.1847427443129568</v>
      </c>
      <c r="P31" s="143">
        <f t="shared" si="18"/>
        <v>1.1954815223866431</v>
      </c>
      <c r="Q31" s="52">
        <f t="shared" si="23"/>
        <v>9.0642277618790557E-3</v>
      </c>
    </row>
    <row r="32" spans="1:17" ht="20.100000000000001" customHeight="1" x14ac:dyDescent="0.25">
      <c r="A32" s="8"/>
      <c r="B32" t="s">
        <v>39</v>
      </c>
      <c r="C32" s="31">
        <v>3798.86</v>
      </c>
      <c r="D32" s="141">
        <v>2285.3199999999993</v>
      </c>
      <c r="E32" s="218">
        <f t="shared" si="24"/>
        <v>1.0120058311159761E-2</v>
      </c>
      <c r="F32" s="219">
        <f t="shared" si="25"/>
        <v>6.2200621472752356E-3</v>
      </c>
      <c r="G32" s="52">
        <f>(D32-C32)/C32</f>
        <v>-0.39841952585775753</v>
      </c>
      <c r="I32" s="31">
        <v>794.32599999999991</v>
      </c>
      <c r="J32" s="141">
        <v>488.72300000000018</v>
      </c>
      <c r="K32" s="218">
        <f>I32/$I$40</f>
        <v>8.1015028474121613E-3</v>
      </c>
      <c r="L32" s="219">
        <f>J32/$J$40</f>
        <v>5.008683615608276E-3</v>
      </c>
      <c r="M32" s="52">
        <f>(J32-I32)/I32</f>
        <v>-0.38473246500806946</v>
      </c>
      <c r="O32" s="27">
        <f t="shared" si="17"/>
        <v>2.0909588666073504</v>
      </c>
      <c r="P32" s="143">
        <f t="shared" si="18"/>
        <v>2.1385320217737576</v>
      </c>
      <c r="Q32" s="52">
        <f t="shared" si="23"/>
        <v>2.2751836932878623E-2</v>
      </c>
    </row>
    <row r="33" spans="1:17" ht="20.100000000000001" customHeight="1" x14ac:dyDescent="0.25">
      <c r="A33" s="23" t="s">
        <v>129</v>
      </c>
      <c r="B33" s="15"/>
      <c r="C33" s="78">
        <f>SUM(C34:C36)</f>
        <v>97106.8</v>
      </c>
      <c r="D33" s="210">
        <f>SUM(D34:D36)</f>
        <v>97087.86000000003</v>
      </c>
      <c r="E33" s="216">
        <f t="shared" si="24"/>
        <v>0.25868983811199375</v>
      </c>
      <c r="F33" s="217">
        <f t="shared" si="25"/>
        <v>0.2642485616657439</v>
      </c>
      <c r="G33" s="53">
        <f t="shared" si="19"/>
        <v>-1.950429836012846E-4</v>
      </c>
      <c r="I33" s="78">
        <f>SUM(I34:I36)</f>
        <v>43776.705000000009</v>
      </c>
      <c r="J33" s="210">
        <f>SUM(J34:J36)</f>
        <v>44284.016000000018</v>
      </c>
      <c r="K33" s="216">
        <f t="shared" si="20"/>
        <v>0.44648809205266138</v>
      </c>
      <c r="L33" s="217">
        <f t="shared" si="21"/>
        <v>0.45384527712535477</v>
      </c>
      <c r="M33" s="53">
        <f t="shared" si="22"/>
        <v>1.1588606314705702E-2</v>
      </c>
      <c r="O33" s="63">
        <f t="shared" si="17"/>
        <v>4.5080988149130654</v>
      </c>
      <c r="P33" s="237">
        <f t="shared" si="18"/>
        <v>4.5612310334165365</v>
      </c>
      <c r="Q33" s="53">
        <f t="shared" si="23"/>
        <v>1.1785948064782085E-2</v>
      </c>
    </row>
    <row r="34" spans="1:17" ht="20.100000000000001" customHeight="1" x14ac:dyDescent="0.25">
      <c r="A34" s="8"/>
      <c r="B34" s="3" t="s">
        <v>7</v>
      </c>
      <c r="C34" s="31">
        <v>91320.57</v>
      </c>
      <c r="D34" s="141">
        <v>94542.730000000025</v>
      </c>
      <c r="E34" s="214">
        <f t="shared" si="24"/>
        <v>0.24327548090962728</v>
      </c>
      <c r="F34" s="215">
        <f t="shared" si="25"/>
        <v>0.25732136251074827</v>
      </c>
      <c r="G34" s="52">
        <f t="shared" si="19"/>
        <v>3.5284054841094592E-2</v>
      </c>
      <c r="I34" s="8">
        <v>41641.848000000013</v>
      </c>
      <c r="J34" s="312">
        <v>42906.401000000013</v>
      </c>
      <c r="K34" s="214">
        <f t="shared" si="20"/>
        <v>0.42471422330819403</v>
      </c>
      <c r="L34" s="215">
        <f t="shared" si="21"/>
        <v>0.43972677302565777</v>
      </c>
      <c r="M34" s="52">
        <f t="shared" si="22"/>
        <v>3.0367360257402588E-2</v>
      </c>
      <c r="O34" s="27">
        <f t="shared" si="17"/>
        <v>4.5599636533149113</v>
      </c>
      <c r="P34" s="143">
        <f t="shared" si="18"/>
        <v>4.5383078106587362</v>
      </c>
      <c r="Q34" s="52">
        <f t="shared" si="23"/>
        <v>-4.7491261559578675E-3</v>
      </c>
    </row>
    <row r="35" spans="1:17" ht="20.100000000000001" customHeight="1" x14ac:dyDescent="0.25">
      <c r="A35" s="8"/>
      <c r="B35" s="3" t="s">
        <v>8</v>
      </c>
      <c r="C35" s="31">
        <v>2988.9700000000007</v>
      </c>
      <c r="D35" s="141">
        <v>1862.329999999999</v>
      </c>
      <c r="E35" s="214">
        <f t="shared" si="24"/>
        <v>7.9625336786054747E-3</v>
      </c>
      <c r="F35" s="215">
        <f t="shared" si="25"/>
        <v>5.0687905145603623E-3</v>
      </c>
      <c r="G35" s="52">
        <f t="shared" si="19"/>
        <v>-0.37693252190553983</v>
      </c>
      <c r="I35" s="8">
        <v>1583.9140000000004</v>
      </c>
      <c r="J35" s="312">
        <v>1137.5649999999998</v>
      </c>
      <c r="K35" s="214">
        <f t="shared" si="20"/>
        <v>1.6154681807036393E-2</v>
      </c>
      <c r="L35" s="215">
        <f t="shared" si="21"/>
        <v>1.1658348752134493E-2</v>
      </c>
      <c r="M35" s="52">
        <f t="shared" si="22"/>
        <v>-0.2818012846657082</v>
      </c>
      <c r="O35" s="27">
        <f t="shared" si="17"/>
        <v>5.2991967132490458</v>
      </c>
      <c r="P35" s="143">
        <f t="shared" si="18"/>
        <v>6.1082890787347051</v>
      </c>
      <c r="Q35" s="52">
        <f t="shared" si="23"/>
        <v>0.15268207791999255</v>
      </c>
    </row>
    <row r="36" spans="1:17" ht="20.100000000000001" customHeight="1" x14ac:dyDescent="0.25">
      <c r="A36" s="32"/>
      <c r="B36" s="33" t="s">
        <v>9</v>
      </c>
      <c r="C36" s="211">
        <v>2797.2599999999984</v>
      </c>
      <c r="D36" s="212">
        <v>682.79999999999984</v>
      </c>
      <c r="E36" s="218">
        <f t="shared" si="24"/>
        <v>7.4518235237610057E-3</v>
      </c>
      <c r="F36" s="219">
        <f t="shared" si="25"/>
        <v>1.8584086404352701E-3</v>
      </c>
      <c r="G36" s="52">
        <f t="shared" si="19"/>
        <v>-0.75590399176336842</v>
      </c>
      <c r="I36" s="32">
        <v>550.94299999999998</v>
      </c>
      <c r="J36" s="319">
        <v>240.04999999999998</v>
      </c>
      <c r="K36" s="218">
        <f t="shared" si="20"/>
        <v>5.6191869374309774E-3</v>
      </c>
      <c r="L36" s="219">
        <f t="shared" si="21"/>
        <v>2.4601553475624561E-3</v>
      </c>
      <c r="M36" s="52">
        <f t="shared" si="22"/>
        <v>-0.56429249486789024</v>
      </c>
      <c r="O36" s="27">
        <f t="shared" si="17"/>
        <v>1.9695809470696335</v>
      </c>
      <c r="P36" s="143">
        <f t="shared" si="18"/>
        <v>3.5156707674282375</v>
      </c>
      <c r="Q36" s="52">
        <f t="shared" si="23"/>
        <v>0.78498414734306565</v>
      </c>
    </row>
    <row r="37" spans="1:17" ht="20.100000000000001" customHeight="1" x14ac:dyDescent="0.25">
      <c r="A37" s="8" t="s">
        <v>130</v>
      </c>
      <c r="B37" s="3"/>
      <c r="C37" s="19">
        <v>733.46</v>
      </c>
      <c r="D37" s="140">
        <v>251.09</v>
      </c>
      <c r="E37" s="214">
        <f t="shared" si="24"/>
        <v>1.9539172196141046E-3</v>
      </c>
      <c r="F37" s="215">
        <f t="shared" si="25"/>
        <v>6.8340337657717056E-4</v>
      </c>
      <c r="G37" s="54">
        <f>(D37-C37)/C37</f>
        <v>-0.65766367627409805</v>
      </c>
      <c r="I37" s="8">
        <v>174.93200000000002</v>
      </c>
      <c r="J37" s="312">
        <v>61.540999999999997</v>
      </c>
      <c r="K37" s="214">
        <f>I37/$I$40</f>
        <v>1.784169341181712E-3</v>
      </c>
      <c r="L37" s="215">
        <f>J37/$J$40</f>
        <v>6.3070368774980679E-4</v>
      </c>
      <c r="M37" s="54">
        <f>(J37-I37)/I37</f>
        <v>-0.64820044360094209</v>
      </c>
      <c r="O37" s="238">
        <f t="shared" si="17"/>
        <v>2.3850244048755216</v>
      </c>
      <c r="P37" s="239">
        <f t="shared" si="18"/>
        <v>2.4509538412521406</v>
      </c>
      <c r="Q37" s="54">
        <f t="shared" si="23"/>
        <v>2.7643086687852963E-2</v>
      </c>
    </row>
    <row r="38" spans="1:17" ht="20.100000000000001" customHeight="1" x14ac:dyDescent="0.25">
      <c r="A38" s="8" t="s">
        <v>10</v>
      </c>
      <c r="C38" s="19">
        <v>767.23999999999978</v>
      </c>
      <c r="D38" s="140">
        <v>3643.1500000000005</v>
      </c>
      <c r="E38" s="214">
        <f t="shared" si="24"/>
        <v>2.0439062083504557E-3</v>
      </c>
      <c r="F38" s="215">
        <f t="shared" si="25"/>
        <v>9.9157314563587534E-3</v>
      </c>
      <c r="G38" s="52">
        <f t="shared" si="19"/>
        <v>3.7483838173192243</v>
      </c>
      <c r="I38" s="8">
        <v>355.22999999999985</v>
      </c>
      <c r="J38" s="312">
        <v>1003.7339999999998</v>
      </c>
      <c r="K38" s="214">
        <f t="shared" si="20"/>
        <v>3.6230676781148054E-3</v>
      </c>
      <c r="L38" s="215">
        <f t="shared" si="21"/>
        <v>1.0286780119267877E-2</v>
      </c>
      <c r="M38" s="52">
        <f t="shared" si="22"/>
        <v>1.8255890549784652</v>
      </c>
      <c r="O38" s="27">
        <f t="shared" si="17"/>
        <v>4.6299723684896508</v>
      </c>
      <c r="P38" s="143">
        <f t="shared" si="18"/>
        <v>2.7551267447126793</v>
      </c>
      <c r="Q38" s="52">
        <f t="shared" si="23"/>
        <v>-0.40493667662828131</v>
      </c>
    </row>
    <row r="39" spans="1:17" ht="20.100000000000001" customHeight="1" thickBot="1" x14ac:dyDescent="0.3">
      <c r="A39" s="8" t="s">
        <v>11</v>
      </c>
      <c r="B39" s="10"/>
      <c r="C39" s="21">
        <v>3142.1599999999989</v>
      </c>
      <c r="D39" s="142">
        <v>6005.77</v>
      </c>
      <c r="E39" s="220">
        <f>C39/$C$40</f>
        <v>8.370627615388232E-3</v>
      </c>
      <c r="F39" s="221">
        <f>D39/$D$40</f>
        <v>1.6346184622827966E-2</v>
      </c>
      <c r="G39" s="55">
        <f t="shared" si="19"/>
        <v>0.91135079053899304</v>
      </c>
      <c r="I39" s="9">
        <v>686.39699999999959</v>
      </c>
      <c r="J39" s="320">
        <v>1126.3380000000004</v>
      </c>
      <c r="K39" s="220">
        <f t="shared" si="20"/>
        <v>7.0007116095345771E-3</v>
      </c>
      <c r="L39" s="221">
        <f t="shared" si="21"/>
        <v>1.154328870594794E-2</v>
      </c>
      <c r="M39" s="55">
        <f t="shared" si="22"/>
        <v>0.64094248663674391</v>
      </c>
      <c r="O39" s="240">
        <f t="shared" si="17"/>
        <v>2.1844750108205817</v>
      </c>
      <c r="P39" s="241">
        <f t="shared" si="18"/>
        <v>1.875426464882938</v>
      </c>
      <c r="Q39" s="55">
        <f>(P39-O39)/O39</f>
        <v>-0.14147497426466416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375379.25999999995</v>
      </c>
      <c r="D40" s="226">
        <f>D28+D29+D30+D33+D37+D38+D39</f>
        <v>367411.12</v>
      </c>
      <c r="E40" s="222">
        <f>C40/$C$40</f>
        <v>1</v>
      </c>
      <c r="F40" s="223">
        <f>D40/$D$40</f>
        <v>1</v>
      </c>
      <c r="G40" s="55">
        <f t="shared" si="19"/>
        <v>-2.122690529039872E-2</v>
      </c>
      <c r="H40" s="1"/>
      <c r="I40" s="213">
        <f>I28+I29+I30+I33+I37+I38+I39</f>
        <v>98046.747000000018</v>
      </c>
      <c r="J40" s="226">
        <f>J28+J29+J30+J33+J37+J38+J39</f>
        <v>97575.13900000001</v>
      </c>
      <c r="K40" s="222">
        <f>K28+K29+K30+K33+K37+K38+K39</f>
        <v>1.0000000000000002</v>
      </c>
      <c r="L40" s="223">
        <f>L28+L29+L30+L33+L37+L38+L39</f>
        <v>1</v>
      </c>
      <c r="M40" s="55">
        <f t="shared" si="22"/>
        <v>-4.8100320962204627E-3</v>
      </c>
      <c r="N40" s="1"/>
      <c r="O40" s="24">
        <f t="shared" si="17"/>
        <v>2.6119383100707276</v>
      </c>
      <c r="P40" s="242">
        <f t="shared" si="18"/>
        <v>2.6557481167145953</v>
      </c>
      <c r="Q40" s="55">
        <f>(P40-O40)/O40</f>
        <v>1.6772910169796998E-2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48" t="s">
        <v>15</v>
      </c>
      <c r="B44" s="336"/>
      <c r="C44" s="363" t="s">
        <v>1</v>
      </c>
      <c r="D44" s="364"/>
      <c r="E44" s="361" t="s">
        <v>105</v>
      </c>
      <c r="F44" s="361"/>
      <c r="G44" s="130" t="s">
        <v>0</v>
      </c>
      <c r="I44" s="365">
        <v>1000</v>
      </c>
      <c r="J44" s="364"/>
      <c r="K44" s="361" t="s">
        <v>105</v>
      </c>
      <c r="L44" s="361"/>
      <c r="M44" s="130" t="s">
        <v>0</v>
      </c>
      <c r="O44" s="371" t="s">
        <v>22</v>
      </c>
      <c r="P44" s="361"/>
      <c r="Q44" s="130" t="s">
        <v>0</v>
      </c>
    </row>
    <row r="45" spans="1:17" ht="15" customHeight="1" x14ac:dyDescent="0.25">
      <c r="A45" s="362"/>
      <c r="B45" s="337"/>
      <c r="C45" s="366" t="str">
        <f>C5</f>
        <v>jan-mar</v>
      </c>
      <c r="D45" s="367"/>
      <c r="E45" s="368" t="str">
        <f>C25</f>
        <v>jan-mar</v>
      </c>
      <c r="F45" s="368"/>
      <c r="G45" s="131" t="str">
        <f>G25</f>
        <v>2025 /2024</v>
      </c>
      <c r="I45" s="369" t="str">
        <f>C5</f>
        <v>jan-mar</v>
      </c>
      <c r="J45" s="367"/>
      <c r="K45" s="357" t="str">
        <f>C25</f>
        <v>jan-mar</v>
      </c>
      <c r="L45" s="358"/>
      <c r="M45" s="131" t="str">
        <f>G45</f>
        <v>2025 /2024</v>
      </c>
      <c r="O45" s="369" t="str">
        <f>C5</f>
        <v>jan-mar</v>
      </c>
      <c r="P45" s="367"/>
      <c r="Q45" s="131" t="str">
        <f>Q25</f>
        <v>2025 /2024</v>
      </c>
    </row>
    <row r="46" spans="1:17" ht="15.75" customHeight="1" x14ac:dyDescent="0.25">
      <c r="A46" s="362"/>
      <c r="B46" s="337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225449.18999999989</v>
      </c>
      <c r="D47" s="210">
        <f>D48+D49</f>
        <v>217469.07</v>
      </c>
      <c r="E47" s="216">
        <f>C47/$C$60</f>
        <v>0.54779852721485967</v>
      </c>
      <c r="F47" s="217">
        <f>D47/$D$60</f>
        <v>0.49735092661537061</v>
      </c>
      <c r="G47" s="53">
        <f>(D47-C47)/C47</f>
        <v>-3.5396534358805562E-2</v>
      </c>
      <c r="H47"/>
      <c r="I47" s="78">
        <f>I48+I49</f>
        <v>70714.763999999966</v>
      </c>
      <c r="J47" s="210">
        <f>J48+J49</f>
        <v>70185.321000000011</v>
      </c>
      <c r="K47" s="216">
        <f>I47/$I$60</f>
        <v>0.60681513811755872</v>
      </c>
      <c r="L47" s="217">
        <f>J47/$J$60</f>
        <v>0.58339734798429088</v>
      </c>
      <c r="M47" s="53">
        <f>(J47-I47)/I47</f>
        <v>-7.4870220877772554E-3</v>
      </c>
      <c r="N47"/>
      <c r="O47" s="63">
        <f t="shared" ref="O47" si="26">(I47/C47)*10</f>
        <v>3.1366164589014494</v>
      </c>
      <c r="P47" s="237">
        <f t="shared" ref="P47" si="27">(J47/D47)*10</f>
        <v>3.227370264654188</v>
      </c>
      <c r="Q47" s="53">
        <f>(P47-O47)/O47</f>
        <v>2.8933663692029377E-2</v>
      </c>
    </row>
    <row r="48" spans="1:17" ht="20.100000000000001" customHeight="1" x14ac:dyDescent="0.25">
      <c r="A48" s="8" t="s">
        <v>4</v>
      </c>
      <c r="C48" s="19">
        <v>117399.79999999996</v>
      </c>
      <c r="D48" s="140">
        <v>114423.45000000003</v>
      </c>
      <c r="E48" s="214">
        <f>C48/$C$60</f>
        <v>0.28525911996099468</v>
      </c>
      <c r="F48" s="215">
        <f>D48/$D$60</f>
        <v>0.2616859900308009</v>
      </c>
      <c r="G48" s="52">
        <f>(D48-C48)/C48</f>
        <v>-2.5352257840302404E-2</v>
      </c>
      <c r="I48" s="19">
        <v>41176.628999999957</v>
      </c>
      <c r="J48" s="140">
        <v>42870.843000000015</v>
      </c>
      <c r="K48" s="214">
        <f>I48/$I$60</f>
        <v>0.35334349434936185</v>
      </c>
      <c r="L48" s="215">
        <f>J48/$J$60</f>
        <v>0.35635280648001749</v>
      </c>
      <c r="M48" s="52">
        <f>(J48-I48)/I48</f>
        <v>4.1145038852016272E-2</v>
      </c>
      <c r="O48" s="27">
        <f t="shared" ref="O48:O60" si="28">(I48/C48)*10</f>
        <v>3.5073849359198199</v>
      </c>
      <c r="P48" s="143">
        <f t="shared" ref="P48:P60" si="29">(J48/D48)*10</f>
        <v>3.7466833066124128</v>
      </c>
      <c r="Q48" s="52">
        <f>(P48-O48)/O48</f>
        <v>6.8227005322937642E-2</v>
      </c>
    </row>
    <row r="49" spans="1:17" ht="20.100000000000001" customHeight="1" x14ac:dyDescent="0.25">
      <c r="A49" s="8" t="s">
        <v>5</v>
      </c>
      <c r="C49" s="19">
        <v>108049.38999999993</v>
      </c>
      <c r="D49" s="140">
        <v>103045.62</v>
      </c>
      <c r="E49" s="214">
        <f>C49/$C$60</f>
        <v>0.26253940725386493</v>
      </c>
      <c r="F49" s="215">
        <f>D49/$D$60</f>
        <v>0.23566493658456977</v>
      </c>
      <c r="G49" s="52">
        <f>(D49-C49)/C49</f>
        <v>-4.631002544299357E-2</v>
      </c>
      <c r="I49" s="19">
        <v>29538.135000000002</v>
      </c>
      <c r="J49" s="140">
        <v>27314.477999999992</v>
      </c>
      <c r="K49" s="214">
        <f>I49/$I$60</f>
        <v>0.25347164376819675</v>
      </c>
      <c r="L49" s="215">
        <f>J49/$J$60</f>
        <v>0.22704454150427342</v>
      </c>
      <c r="M49" s="52">
        <f>(J49-I49)/I49</f>
        <v>-7.528088689417968E-2</v>
      </c>
      <c r="O49" s="27">
        <f t="shared" si="28"/>
        <v>2.7337623099954591</v>
      </c>
      <c r="P49" s="143">
        <f t="shared" si="29"/>
        <v>2.6507170319320701</v>
      </c>
      <c r="Q49" s="52">
        <f>(P49-O49)/O49</f>
        <v>-3.0377651253640614E-2</v>
      </c>
    </row>
    <row r="50" spans="1:17" ht="20.100000000000001" customHeight="1" x14ac:dyDescent="0.25">
      <c r="A50" s="23" t="s">
        <v>38</v>
      </c>
      <c r="B50" s="15"/>
      <c r="C50" s="78">
        <f>C51+C52</f>
        <v>152996.19000000006</v>
      </c>
      <c r="D50" s="210">
        <f>D51+D52</f>
        <v>184689.72999999989</v>
      </c>
      <c r="E50" s="216">
        <f>C50/$C$60</f>
        <v>0.3717515576413688</v>
      </c>
      <c r="F50" s="217">
        <f>D50/$D$60</f>
        <v>0.42238470211806467</v>
      </c>
      <c r="G50" s="53">
        <f>(D50-C50)/C50</f>
        <v>0.20715247876433932</v>
      </c>
      <c r="I50" s="78">
        <f>I51+I52</f>
        <v>20879.718999999997</v>
      </c>
      <c r="J50" s="210">
        <f>J51+J52</f>
        <v>23257.840999999997</v>
      </c>
      <c r="K50" s="216">
        <f>I50/$I$60</f>
        <v>0.17917233760181706</v>
      </c>
      <c r="L50" s="217">
        <f>J50/$J$60</f>
        <v>0.19332479449998249</v>
      </c>
      <c r="M50" s="53">
        <f>(J50-I50)/I50</f>
        <v>0.11389626460011266</v>
      </c>
      <c r="O50" s="63">
        <f t="shared" si="28"/>
        <v>1.3647215005811575</v>
      </c>
      <c r="P50" s="237">
        <f t="shared" si="29"/>
        <v>1.2592925984568828</v>
      </c>
      <c r="Q50" s="53">
        <f>(P50-O50)/O50</f>
        <v>-7.7253052787237916E-2</v>
      </c>
    </row>
    <row r="51" spans="1:17" ht="20.100000000000001" customHeight="1" x14ac:dyDescent="0.25">
      <c r="A51" s="8"/>
      <c r="B51" t="s">
        <v>6</v>
      </c>
      <c r="C51" s="31">
        <v>149953.35000000006</v>
      </c>
      <c r="D51" s="141">
        <v>182144.87999999989</v>
      </c>
      <c r="E51" s="214">
        <f t="shared" ref="E51:E57" si="30">C51/$C$60</f>
        <v>0.36435803686380264</v>
      </c>
      <c r="F51" s="215">
        <f t="shared" ref="F51:F57" si="31">D51/$D$60</f>
        <v>0.41656463995659443</v>
      </c>
      <c r="G51" s="52">
        <f t="shared" ref="G51:G59" si="32">(D51-C51)/C51</f>
        <v>0.21467696453596943</v>
      </c>
      <c r="I51" s="31">
        <v>20189.022999999997</v>
      </c>
      <c r="J51" s="141">
        <v>22561.098999999998</v>
      </c>
      <c r="K51" s="214">
        <f t="shared" ref="K51:K58" si="33">I51/$I$60</f>
        <v>0.1732453604766831</v>
      </c>
      <c r="L51" s="215">
        <f t="shared" ref="L51:L58" si="34">J51/$J$60</f>
        <v>0.18753330663275067</v>
      </c>
      <c r="M51" s="52">
        <f t="shared" ref="M51:M58" si="35">(J51-I51)/I51</f>
        <v>0.11749335269963293</v>
      </c>
      <c r="O51" s="27">
        <f t="shared" si="28"/>
        <v>1.3463535826308641</v>
      </c>
      <c r="P51" s="143">
        <f t="shared" si="29"/>
        <v>1.2386348164164709</v>
      </c>
      <c r="Q51" s="52">
        <f t="shared" ref="Q51:Q58" si="36">(P51-O51)/O51</f>
        <v>-8.0007783693718582E-2</v>
      </c>
    </row>
    <row r="52" spans="1:17" ht="20.100000000000001" customHeight="1" x14ac:dyDescent="0.25">
      <c r="A52" s="8"/>
      <c r="B52" t="s">
        <v>39</v>
      </c>
      <c r="C52" s="31">
        <v>3042.84</v>
      </c>
      <c r="D52" s="141">
        <v>2544.85</v>
      </c>
      <c r="E52" s="218">
        <f t="shared" si="30"/>
        <v>7.3935207775661753E-3</v>
      </c>
      <c r="F52" s="219">
        <f t="shared" si="31"/>
        <v>5.8200621614702529E-3</v>
      </c>
      <c r="G52" s="52">
        <f t="shared" si="32"/>
        <v>-0.16365960747196706</v>
      </c>
      <c r="I52" s="31">
        <v>690.69600000000003</v>
      </c>
      <c r="J52" s="141">
        <v>696.74199999999985</v>
      </c>
      <c r="K52" s="218">
        <f t="shared" si="33"/>
        <v>5.9269771251339474E-3</v>
      </c>
      <c r="L52" s="219">
        <f t="shared" si="34"/>
        <v>5.7914878672318199E-3</v>
      </c>
      <c r="M52" s="52">
        <f t="shared" si="35"/>
        <v>8.7534892340477167E-3</v>
      </c>
      <c r="O52" s="27">
        <f t="shared" si="28"/>
        <v>2.2699057459478644</v>
      </c>
      <c r="P52" s="143">
        <f t="shared" si="29"/>
        <v>2.737850953887262</v>
      </c>
      <c r="Q52" s="52">
        <f t="shared" si="36"/>
        <v>0.20615182316479558</v>
      </c>
    </row>
    <row r="53" spans="1:17" ht="20.100000000000001" customHeight="1" x14ac:dyDescent="0.25">
      <c r="A53" s="23" t="s">
        <v>129</v>
      </c>
      <c r="B53" s="15"/>
      <c r="C53" s="78">
        <f>SUM(C54:C56)</f>
        <v>27690.219999999994</v>
      </c>
      <c r="D53" s="210">
        <f>SUM(D54:D56)</f>
        <v>27355.519999999993</v>
      </c>
      <c r="E53" s="216">
        <f>C53/$C$60</f>
        <v>6.7281952684130092E-2</v>
      </c>
      <c r="F53" s="217">
        <f>D53/$D$60</f>
        <v>6.2561969019526778E-2</v>
      </c>
      <c r="G53" s="53">
        <f>(D53-C53)/C53</f>
        <v>-1.2087300137015915E-2</v>
      </c>
      <c r="I53" s="78">
        <f>SUM(I54:I56)</f>
        <v>22603.505000000005</v>
      </c>
      <c r="J53" s="210">
        <f>SUM(J54:J56)</f>
        <v>23765.983000000007</v>
      </c>
      <c r="K53" s="216">
        <f t="shared" si="33"/>
        <v>0.19396443164988766</v>
      </c>
      <c r="L53" s="217">
        <f t="shared" si="34"/>
        <v>0.19754859359323504</v>
      </c>
      <c r="M53" s="53">
        <f t="shared" si="35"/>
        <v>5.1429103583714234E-2</v>
      </c>
      <c r="O53" s="63">
        <f t="shared" si="28"/>
        <v>8.1629922044678622</v>
      </c>
      <c r="P53" s="237">
        <f t="shared" si="29"/>
        <v>8.6878198623166405</v>
      </c>
      <c r="Q53" s="53">
        <f t="shared" si="36"/>
        <v>6.4293539023781446E-2</v>
      </c>
    </row>
    <row r="54" spans="1:17" ht="20.100000000000001" customHeight="1" x14ac:dyDescent="0.25">
      <c r="A54" s="8"/>
      <c r="B54" s="3" t="s">
        <v>7</v>
      </c>
      <c r="C54" s="31">
        <v>24185.439999999995</v>
      </c>
      <c r="D54" s="141">
        <v>24800.869999999992</v>
      </c>
      <c r="E54" s="214">
        <f>C54/$C$60</f>
        <v>5.8766005821725767E-2</v>
      </c>
      <c r="F54" s="215">
        <f>D54/$D$60</f>
        <v>5.6719494295751308E-2</v>
      </c>
      <c r="G54" s="52">
        <f>(D54-C54)/C54</f>
        <v>2.5446301576485555E-2</v>
      </c>
      <c r="I54" s="31">
        <v>20020.673000000006</v>
      </c>
      <c r="J54" s="141">
        <v>21572.483000000007</v>
      </c>
      <c r="K54" s="214">
        <f t="shared" si="33"/>
        <v>0.17180072115776965</v>
      </c>
      <c r="L54" s="215">
        <f t="shared" si="34"/>
        <v>0.17931569154804042</v>
      </c>
      <c r="M54" s="52">
        <f t="shared" si="35"/>
        <v>7.7510381394271854E-2</v>
      </c>
      <c r="O54" s="27">
        <f t="shared" si="28"/>
        <v>8.2779858460296811</v>
      </c>
      <c r="P54" s="143">
        <f t="shared" si="29"/>
        <v>8.6982767136798085</v>
      </c>
      <c r="Q54" s="52">
        <f t="shared" si="36"/>
        <v>5.0772117211544746E-2</v>
      </c>
    </row>
    <row r="55" spans="1:17" ht="20.100000000000001" customHeight="1" x14ac:dyDescent="0.25">
      <c r="A55" s="8"/>
      <c r="B55" s="3" t="s">
        <v>8</v>
      </c>
      <c r="C55" s="31">
        <v>2909.4100000000003</v>
      </c>
      <c r="D55" s="141">
        <v>2214.3400000000006</v>
      </c>
      <c r="E55" s="214">
        <f t="shared" si="30"/>
        <v>7.0693113293695386E-3</v>
      </c>
      <c r="F55" s="215">
        <f t="shared" si="31"/>
        <v>5.0641870627463484E-3</v>
      </c>
      <c r="G55" s="52">
        <f t="shared" si="32"/>
        <v>-0.2389041077056859</v>
      </c>
      <c r="I55" s="31">
        <v>2203.404</v>
      </c>
      <c r="J55" s="141">
        <v>1971.6619999999996</v>
      </c>
      <c r="K55" s="214">
        <f t="shared" si="33"/>
        <v>1.8907775787652802E-2</v>
      </c>
      <c r="L55" s="215">
        <f t="shared" si="34"/>
        <v>1.638893098346594E-2</v>
      </c>
      <c r="M55" s="52">
        <f t="shared" si="35"/>
        <v>-0.10517453903142611</v>
      </c>
      <c r="O55" s="27">
        <f t="shared" si="28"/>
        <v>7.5733705459182445</v>
      </c>
      <c r="P55" s="143">
        <f t="shared" si="29"/>
        <v>8.9040617068742787</v>
      </c>
      <c r="Q55" s="52">
        <f t="shared" si="36"/>
        <v>0.17570659627544905</v>
      </c>
    </row>
    <row r="56" spans="1:17" ht="20.100000000000001" customHeight="1" x14ac:dyDescent="0.25">
      <c r="A56" s="32"/>
      <c r="B56" s="33" t="s">
        <v>9</v>
      </c>
      <c r="C56" s="211">
        <v>595.37</v>
      </c>
      <c r="D56" s="212">
        <v>340.31000000000012</v>
      </c>
      <c r="E56" s="218">
        <f t="shared" si="30"/>
        <v>1.4466355330347877E-3</v>
      </c>
      <c r="F56" s="219">
        <f t="shared" si="31"/>
        <v>7.782876610291147E-4</v>
      </c>
      <c r="G56" s="52">
        <f t="shared" si="32"/>
        <v>-0.42840586526025815</v>
      </c>
      <c r="I56" s="211">
        <v>379.42800000000017</v>
      </c>
      <c r="J56" s="212">
        <v>221.83800000000002</v>
      </c>
      <c r="K56" s="218">
        <f t="shared" si="33"/>
        <v>3.2559347044652412E-3</v>
      </c>
      <c r="L56" s="219">
        <f t="shared" si="34"/>
        <v>1.8439710617286929E-3</v>
      </c>
      <c r="M56" s="52">
        <f t="shared" si="35"/>
        <v>-0.41533571586704215</v>
      </c>
      <c r="O56" s="27">
        <f t="shared" si="28"/>
        <v>6.3729781480423959</v>
      </c>
      <c r="P56" s="143">
        <f t="shared" si="29"/>
        <v>6.5187035350121931</v>
      </c>
      <c r="Q56" s="52">
        <f t="shared" si="36"/>
        <v>2.2866136299958921E-2</v>
      </c>
    </row>
    <row r="57" spans="1:17" ht="20.100000000000001" customHeight="1" x14ac:dyDescent="0.25">
      <c r="A57" s="8" t="s">
        <v>130</v>
      </c>
      <c r="B57" s="3"/>
      <c r="C57" s="19">
        <v>218.83</v>
      </c>
      <c r="D57" s="140">
        <v>181.07999999999998</v>
      </c>
      <c r="E57" s="214">
        <f t="shared" si="30"/>
        <v>5.3171515812688343E-4</v>
      </c>
      <c r="F57" s="215">
        <f t="shared" si="31"/>
        <v>4.1412926349255688E-4</v>
      </c>
      <c r="G57" s="54">
        <f t="shared" si="32"/>
        <v>-0.17250833980715635</v>
      </c>
      <c r="I57" s="19">
        <v>303.774</v>
      </c>
      <c r="J57" s="140">
        <v>256.66399999999999</v>
      </c>
      <c r="K57" s="214">
        <f t="shared" si="33"/>
        <v>2.6067351616491765E-3</v>
      </c>
      <c r="L57" s="215">
        <f t="shared" si="34"/>
        <v>2.1334531892080399E-3</v>
      </c>
      <c r="M57" s="54">
        <f t="shared" si="35"/>
        <v>-0.15508239678181809</v>
      </c>
      <c r="O57" s="238">
        <f t="shared" si="28"/>
        <v>13.881734679888497</v>
      </c>
      <c r="P57" s="239">
        <f t="shared" si="29"/>
        <v>14.174066710846036</v>
      </c>
      <c r="Q57" s="54">
        <f t="shared" si="36"/>
        <v>2.1058753657139259E-2</v>
      </c>
    </row>
    <row r="58" spans="1:17" ht="20.100000000000001" customHeight="1" x14ac:dyDescent="0.25">
      <c r="A58" s="8" t="s">
        <v>10</v>
      </c>
      <c r="C58" s="19">
        <v>2575.1499999999992</v>
      </c>
      <c r="D58" s="140">
        <v>2386.5499999999988</v>
      </c>
      <c r="E58" s="214">
        <f>C58/$C$60</f>
        <v>6.2571232895418522E-3</v>
      </c>
      <c r="F58" s="215">
        <f>D58/$D$60</f>
        <v>5.4580306703565342E-3</v>
      </c>
      <c r="G58" s="52">
        <f t="shared" si="32"/>
        <v>-7.323845212900236E-2</v>
      </c>
      <c r="I58" s="19">
        <v>1423.5489999999998</v>
      </c>
      <c r="J58" s="140">
        <v>1861.9320000000005</v>
      </c>
      <c r="K58" s="214">
        <f t="shared" si="33"/>
        <v>1.2215710471042692E-2</v>
      </c>
      <c r="L58" s="215">
        <f t="shared" si="34"/>
        <v>1.5476828707915818E-2</v>
      </c>
      <c r="M58" s="52">
        <f t="shared" si="35"/>
        <v>0.30795076249570669</v>
      </c>
      <c r="O58" s="27">
        <f t="shared" si="28"/>
        <v>5.5280236102751301</v>
      </c>
      <c r="P58" s="143">
        <f t="shared" si="29"/>
        <v>7.8017724330099991</v>
      </c>
      <c r="Q58" s="52">
        <f t="shared" si="36"/>
        <v>0.41131315331370383</v>
      </c>
    </row>
    <row r="59" spans="1:17" ht="20.100000000000001" customHeight="1" thickBot="1" x14ac:dyDescent="0.3">
      <c r="A59" s="8" t="s">
        <v>11</v>
      </c>
      <c r="B59" s="10"/>
      <c r="C59" s="21">
        <v>2625.36</v>
      </c>
      <c r="D59" s="142">
        <v>5172.8300000000008</v>
      </c>
      <c r="E59" s="220">
        <f>C59/$C$60</f>
        <v>6.3791240119727404E-3</v>
      </c>
      <c r="F59" s="221">
        <f>D59/$D$60</f>
        <v>1.1830242313188665E-2</v>
      </c>
      <c r="G59" s="55">
        <f t="shared" si="32"/>
        <v>0.97033168784471491</v>
      </c>
      <c r="I59" s="21">
        <v>608.9670000000001</v>
      </c>
      <c r="J59" s="142">
        <v>976.75</v>
      </c>
      <c r="K59" s="220">
        <f>I59/$I$60</f>
        <v>5.2256469980446456E-3</v>
      </c>
      <c r="L59" s="221">
        <f>J59/$J$60</f>
        <v>8.1189820253676128E-3</v>
      </c>
      <c r="M59" s="55">
        <f>(J59-I59)/I59</f>
        <v>0.60394569820696331</v>
      </c>
      <c r="O59" s="240">
        <f t="shared" si="28"/>
        <v>2.3195561751531222</v>
      </c>
      <c r="P59" s="241">
        <f t="shared" si="29"/>
        <v>1.8882313936471908</v>
      </c>
      <c r="Q59" s="55">
        <f>(P59-O59)/O59</f>
        <v>-0.1859514273145198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411554.93999999994</v>
      </c>
      <c r="D60" s="226">
        <f>D48+D49+D50+D53+D57+D58+D59</f>
        <v>437254.77999999997</v>
      </c>
      <c r="E60" s="222">
        <f>E48+E49+E50+E53+E57+E58+E59</f>
        <v>0.99999999999999989</v>
      </c>
      <c r="F60" s="223">
        <f>F48+F49+F50+F53+F57+F58+F59</f>
        <v>0.99999999999999989</v>
      </c>
      <c r="G60" s="55">
        <f>(D60-C60)/C60</f>
        <v>6.2445708949575553E-2</v>
      </c>
      <c r="H60" s="1"/>
      <c r="I60" s="213">
        <f>I48+I49+I50+I53+I57+I58+I59</f>
        <v>116534.27799999998</v>
      </c>
      <c r="J60" s="226">
        <f>J48+J49+J50+J53+J57+J58+J59</f>
        <v>120304.49100000002</v>
      </c>
      <c r="K60" s="222">
        <f>K48+K49+K50+K53+K57+K58+K59</f>
        <v>0.99999999999999978</v>
      </c>
      <c r="L60" s="223">
        <f>L48+L49+L50+L53+L57+L58+L59</f>
        <v>0.99999999999999989</v>
      </c>
      <c r="M60" s="55">
        <f>(J60-I60)/I60</f>
        <v>3.2352824119269423E-2</v>
      </c>
      <c r="N60" s="1"/>
      <c r="O60" s="24">
        <f t="shared" si="28"/>
        <v>2.8315606659951644</v>
      </c>
      <c r="P60" s="242">
        <f t="shared" si="29"/>
        <v>2.7513590817692157</v>
      </c>
      <c r="Q60" s="55">
        <f>(P60-O60)/O60</f>
        <v>-2.8324162427140333E-2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O45:P45"/>
    <mergeCell ref="O4:P4"/>
    <mergeCell ref="O5:P5"/>
    <mergeCell ref="O24:P24"/>
    <mergeCell ref="O25:P25"/>
    <mergeCell ref="O44:P44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tabSelected="1" topLeftCell="A35" workbookViewId="0">
      <selection activeCell="A50" sqref="A50:XFD50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157</v>
      </c>
    </row>
    <row r="3" spans="1:20" ht="8.25" customHeight="1" thickBot="1" x14ac:dyDescent="0.3">
      <c r="Q3" s="10"/>
    </row>
    <row r="4" spans="1:20" x14ac:dyDescent="0.25">
      <c r="A4" s="348" t="s">
        <v>3</v>
      </c>
      <c r="B4" s="336"/>
      <c r="C4" s="363" t="s">
        <v>1</v>
      </c>
      <c r="D4" s="364"/>
      <c r="E4" s="361" t="s">
        <v>104</v>
      </c>
      <c r="F4" s="361"/>
      <c r="G4" s="130" t="s">
        <v>0</v>
      </c>
      <c r="I4" s="365">
        <v>1000</v>
      </c>
      <c r="J4" s="361"/>
      <c r="K4" s="359" t="s">
        <v>104</v>
      </c>
      <c r="L4" s="360"/>
      <c r="M4" s="130" t="s">
        <v>0</v>
      </c>
      <c r="O4" s="371" t="s">
        <v>22</v>
      </c>
      <c r="P4" s="361"/>
      <c r="Q4" s="130" t="s">
        <v>0</v>
      </c>
    </row>
    <row r="5" spans="1:20" x14ac:dyDescent="0.25">
      <c r="A5" s="362"/>
      <c r="B5" s="337"/>
      <c r="C5" s="366" t="s">
        <v>59</v>
      </c>
      <c r="D5" s="367"/>
      <c r="E5" s="368" t="str">
        <f>C5</f>
        <v>mar</v>
      </c>
      <c r="F5" s="368"/>
      <c r="G5" s="131" t="s">
        <v>151</v>
      </c>
      <c r="I5" s="369" t="str">
        <f>C5</f>
        <v>mar</v>
      </c>
      <c r="J5" s="368"/>
      <c r="K5" s="370" t="str">
        <f>C5</f>
        <v>mar</v>
      </c>
      <c r="L5" s="358"/>
      <c r="M5" s="131" t="str">
        <f>G5</f>
        <v>2025 /2024</v>
      </c>
      <c r="O5" s="369" t="str">
        <f>C5</f>
        <v>mar</v>
      </c>
      <c r="P5" s="367"/>
      <c r="Q5" s="131" t="str">
        <f>G5</f>
        <v>2025 /2024</v>
      </c>
    </row>
    <row r="6" spans="1:20" ht="19.5" customHeight="1" x14ac:dyDescent="0.25">
      <c r="A6" s="362"/>
      <c r="B6" s="337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 x14ac:dyDescent="0.25">
      <c r="A7" s="23" t="s">
        <v>115</v>
      </c>
      <c r="B7" s="15"/>
      <c r="C7" s="78">
        <f>C8+C9</f>
        <v>141432.22</v>
      </c>
      <c r="D7" s="210">
        <f>D8+D9</f>
        <v>128263.18000000002</v>
      </c>
      <c r="E7" s="216">
        <f t="shared" ref="E7:E19" si="0">C7/$C$20</f>
        <v>0.48247524781860174</v>
      </c>
      <c r="F7" s="217">
        <f t="shared" ref="F7:F19" si="1">D7/$D$20</f>
        <v>0.46841154466691476</v>
      </c>
      <c r="G7" s="53">
        <f t="shared" ref="G7:G20" si="2">(D7-C7)/C7</f>
        <v>-9.3112022140357964E-2</v>
      </c>
      <c r="I7" s="224">
        <f>I8+I9</f>
        <v>40745.852999999996</v>
      </c>
      <c r="J7" s="225">
        <f>J8+J9</f>
        <v>37565.118999999984</v>
      </c>
      <c r="K7" s="229">
        <f t="shared" ref="K7:K19" si="3">I7/$I$20</f>
        <v>0.52785921599578023</v>
      </c>
      <c r="L7" s="230">
        <f t="shared" ref="L7:L19" si="4">J7/$J$20</f>
        <v>0.50782268869693148</v>
      </c>
      <c r="M7" s="53">
        <f t="shared" ref="M7:M20" si="5">(J7-I7)/I7</f>
        <v>-7.8062766289369659E-2</v>
      </c>
      <c r="O7" s="63">
        <f t="shared" ref="O7:O20" si="6">(I7/C7)*10</f>
        <v>2.8809455865148688</v>
      </c>
      <c r="P7" s="237">
        <f t="shared" ref="P7:P20" si="7">(J7/D7)*10</f>
        <v>2.9287531308673294</v>
      </c>
      <c r="Q7" s="53">
        <f t="shared" ref="Q7:Q20" si="8">(P7-O7)/O7</f>
        <v>1.6594393374258148E-2</v>
      </c>
    </row>
    <row r="8" spans="1:20" ht="20.100000000000001" customHeight="1" x14ac:dyDescent="0.25">
      <c r="A8" s="8" t="s">
        <v>4</v>
      </c>
      <c r="C8" s="19">
        <v>77028.73</v>
      </c>
      <c r="D8" s="140">
        <v>67173.12999999999</v>
      </c>
      <c r="E8" s="214">
        <f t="shared" si="0"/>
        <v>0.26277219996901807</v>
      </c>
      <c r="F8" s="215">
        <f t="shared" si="1"/>
        <v>0.24531334388724391</v>
      </c>
      <c r="G8" s="52">
        <f t="shared" si="2"/>
        <v>-0.12794706598434125</v>
      </c>
      <c r="I8" s="19">
        <v>23925.126</v>
      </c>
      <c r="J8" s="140">
        <v>21919.324999999986</v>
      </c>
      <c r="K8" s="227">
        <f t="shared" si="3"/>
        <v>0.30994806398973312</v>
      </c>
      <c r="L8" s="228">
        <f t="shared" si="4"/>
        <v>0.296315594153232</v>
      </c>
      <c r="M8" s="52">
        <f t="shared" si="5"/>
        <v>-8.3836590871037175E-2</v>
      </c>
      <c r="O8" s="27">
        <f t="shared" si="6"/>
        <v>3.1060003196210042</v>
      </c>
      <c r="P8" s="143">
        <f t="shared" si="7"/>
        <v>3.263109073523891</v>
      </c>
      <c r="Q8" s="52">
        <f t="shared" si="8"/>
        <v>5.0582336682456396E-2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64403.490000000005</v>
      </c>
      <c r="D9" s="140">
        <v>61090.050000000032</v>
      </c>
      <c r="E9" s="214">
        <f t="shared" si="0"/>
        <v>0.21970304784958364</v>
      </c>
      <c r="F9" s="215">
        <f t="shared" si="1"/>
        <v>0.22309820077967088</v>
      </c>
      <c r="G9" s="52">
        <f t="shared" si="2"/>
        <v>-5.1448143571101085E-2</v>
      </c>
      <c r="I9" s="19">
        <v>16820.726999999995</v>
      </c>
      <c r="J9" s="140">
        <v>15645.793999999996</v>
      </c>
      <c r="K9" s="227">
        <f t="shared" si="3"/>
        <v>0.21791115200604713</v>
      </c>
      <c r="L9" s="228">
        <f t="shared" si="4"/>
        <v>0.2115070945436994</v>
      </c>
      <c r="M9" s="52">
        <f t="shared" si="5"/>
        <v>-6.9850310274936364E-2</v>
      </c>
      <c r="O9" s="27">
        <f t="shared" si="6"/>
        <v>2.6117725918269326</v>
      </c>
      <c r="P9" s="143">
        <f t="shared" si="7"/>
        <v>2.5611034857558619</v>
      </c>
      <c r="Q9" s="52">
        <f t="shared" si="8"/>
        <v>-1.9400274828532325E-2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106622.84000000001</v>
      </c>
      <c r="D10" s="210">
        <f>D11+D12</f>
        <v>97408.84</v>
      </c>
      <c r="E10" s="216">
        <f t="shared" si="0"/>
        <v>0.36372816004813557</v>
      </c>
      <c r="F10" s="217">
        <f t="shared" si="1"/>
        <v>0.35573283937457612</v>
      </c>
      <c r="G10" s="53">
        <f t="shared" si="2"/>
        <v>-8.6416756484820834E-2</v>
      </c>
      <c r="I10" s="224">
        <f>I11+I12</f>
        <v>13851.679999999993</v>
      </c>
      <c r="J10" s="225">
        <f>J11+J12</f>
        <v>12045.323999999999</v>
      </c>
      <c r="K10" s="229">
        <f t="shared" si="3"/>
        <v>0.17944738928460835</v>
      </c>
      <c r="L10" s="230">
        <f t="shared" si="4"/>
        <v>0.16283427239790399</v>
      </c>
      <c r="M10" s="53">
        <f t="shared" si="5"/>
        <v>-0.13040699756275018</v>
      </c>
      <c r="O10" s="63">
        <f t="shared" si="6"/>
        <v>1.2991287795372917</v>
      </c>
      <c r="P10" s="237">
        <f t="shared" si="7"/>
        <v>1.2365740111472427</v>
      </c>
      <c r="Q10" s="53">
        <f t="shared" si="8"/>
        <v>-4.8151322159400503E-2</v>
      </c>
      <c r="T10" s="2"/>
    </row>
    <row r="11" spans="1:20" ht="20.100000000000001" customHeight="1" x14ac:dyDescent="0.25">
      <c r="A11" s="8"/>
      <c r="B11" t="s">
        <v>6</v>
      </c>
      <c r="C11" s="19">
        <v>104369.1</v>
      </c>
      <c r="D11" s="140">
        <v>95869.319999999992</v>
      </c>
      <c r="E11" s="214">
        <f t="shared" si="0"/>
        <v>0.35603985702200269</v>
      </c>
      <c r="F11" s="215">
        <f t="shared" si="1"/>
        <v>0.35011057941465928</v>
      </c>
      <c r="G11" s="52">
        <f t="shared" si="2"/>
        <v>-8.1439621497167394E-2</v>
      </c>
      <c r="I11" s="19">
        <v>13337.531999999994</v>
      </c>
      <c r="J11" s="140">
        <v>11603.807999999999</v>
      </c>
      <c r="K11" s="227">
        <f t="shared" si="3"/>
        <v>0.17278664370675043</v>
      </c>
      <c r="L11" s="228">
        <f t="shared" si="4"/>
        <v>0.15686565448343087</v>
      </c>
      <c r="M11" s="52">
        <f t="shared" si="5"/>
        <v>-0.12998836666333738</v>
      </c>
      <c r="O11" s="27">
        <f t="shared" si="6"/>
        <v>1.2779196141386668</v>
      </c>
      <c r="P11" s="143">
        <f t="shared" si="7"/>
        <v>1.2103776265441333</v>
      </c>
      <c r="Q11" s="52">
        <f t="shared" si="8"/>
        <v>-5.2853079996004027E-2</v>
      </c>
    </row>
    <row r="12" spans="1:20" ht="20.100000000000001" customHeight="1" x14ac:dyDescent="0.25">
      <c r="A12" s="8"/>
      <c r="B12" t="s">
        <v>39</v>
      </c>
      <c r="C12" s="19">
        <v>2253.7399999999993</v>
      </c>
      <c r="D12" s="140">
        <v>1539.5200000000002</v>
      </c>
      <c r="E12" s="218">
        <f t="shared" si="0"/>
        <v>7.6883030261329071E-3</v>
      </c>
      <c r="F12" s="219">
        <f t="shared" si="1"/>
        <v>5.622259959916857E-3</v>
      </c>
      <c r="G12" s="52">
        <f t="shared" si="2"/>
        <v>-0.31690434566542697</v>
      </c>
      <c r="I12" s="19">
        <v>514.14800000000002</v>
      </c>
      <c r="J12" s="140">
        <v>441.51599999999979</v>
      </c>
      <c r="K12" s="231">
        <f t="shared" si="3"/>
        <v>6.66074557785791E-3</v>
      </c>
      <c r="L12" s="232">
        <f t="shared" si="4"/>
        <v>5.9686179144731143E-3</v>
      </c>
      <c r="M12" s="52">
        <f t="shared" si="5"/>
        <v>-0.14126671697643525</v>
      </c>
      <c r="O12" s="27">
        <f t="shared" si="6"/>
        <v>2.281310177748987</v>
      </c>
      <c r="P12" s="143">
        <f t="shared" si="7"/>
        <v>2.8678808979422139</v>
      </c>
      <c r="Q12" s="52">
        <f t="shared" si="8"/>
        <v>0.25712010839841498</v>
      </c>
    </row>
    <row r="13" spans="1:20" ht="20.100000000000001" customHeight="1" x14ac:dyDescent="0.25">
      <c r="A13" s="23" t="s">
        <v>129</v>
      </c>
      <c r="B13" s="15"/>
      <c r="C13" s="315">
        <f>SUM(C14:C16)</f>
        <v>40140.649999999994</v>
      </c>
      <c r="D13" s="314">
        <f>SUM(D14:D16)</f>
        <v>41194.80999999999</v>
      </c>
      <c r="E13" s="216">
        <f t="shared" si="0"/>
        <v>0.13693393242607485</v>
      </c>
      <c r="F13" s="217">
        <f t="shared" si="1"/>
        <v>0.15044165117658911</v>
      </c>
      <c r="G13" s="53">
        <f t="shared" si="2"/>
        <v>2.6261657447001888E-2</v>
      </c>
      <c r="I13" s="224">
        <f>SUM(I14:I16)</f>
        <v>20925.725999999999</v>
      </c>
      <c r="J13" s="225">
        <f>SUM(J14:J16)</f>
        <v>22369.711999999996</v>
      </c>
      <c r="K13" s="229">
        <f t="shared" si="3"/>
        <v>0.2710910806187446</v>
      </c>
      <c r="L13" s="230">
        <f t="shared" si="4"/>
        <v>0.30240413435708841</v>
      </c>
      <c r="M13" s="53">
        <f t="shared" si="5"/>
        <v>6.9005299983379176E-2</v>
      </c>
      <c r="O13" s="63">
        <f t="shared" si="6"/>
        <v>5.2131009338413801</v>
      </c>
      <c r="P13" s="237">
        <f t="shared" si="7"/>
        <v>5.4302257978614303</v>
      </c>
      <c r="Q13" s="53">
        <f t="shared" si="8"/>
        <v>4.1649848482802607E-2</v>
      </c>
    </row>
    <row r="14" spans="1:20" ht="20.100000000000001" customHeight="1" x14ac:dyDescent="0.25">
      <c r="A14" s="8"/>
      <c r="B14" s="3" t="s">
        <v>7</v>
      </c>
      <c r="C14" s="31">
        <v>37320.379999999997</v>
      </c>
      <c r="D14" s="141">
        <v>38920.969999999987</v>
      </c>
      <c r="E14" s="214">
        <f t="shared" si="0"/>
        <v>0.1273129955054399</v>
      </c>
      <c r="F14" s="215">
        <f t="shared" si="1"/>
        <v>0.14213768657251941</v>
      </c>
      <c r="G14" s="52">
        <f t="shared" si="2"/>
        <v>4.2887826972822604E-2</v>
      </c>
      <c r="I14" s="31">
        <v>19360.342999999997</v>
      </c>
      <c r="J14" s="141">
        <v>20869.684999999994</v>
      </c>
      <c r="K14" s="227">
        <f t="shared" si="3"/>
        <v>0.25081167100341212</v>
      </c>
      <c r="L14" s="228">
        <f t="shared" si="4"/>
        <v>0.28212607416358831</v>
      </c>
      <c r="M14" s="52">
        <f t="shared" si="5"/>
        <v>7.7960498943639434E-2</v>
      </c>
      <c r="O14" s="27">
        <f t="shared" si="6"/>
        <v>5.1876060747505779</v>
      </c>
      <c r="P14" s="143">
        <f t="shared" si="7"/>
        <v>5.3620670296757762</v>
      </c>
      <c r="Q14" s="52">
        <f t="shared" si="8"/>
        <v>3.3630339777406183E-2</v>
      </c>
      <c r="S14" s="119"/>
    </row>
    <row r="15" spans="1:20" ht="20.100000000000001" customHeight="1" x14ac:dyDescent="0.25">
      <c r="A15" s="8"/>
      <c r="B15" s="3" t="s">
        <v>8</v>
      </c>
      <c r="C15" s="31">
        <v>1670.1299999999992</v>
      </c>
      <c r="D15" s="141">
        <v>1712.2900000000004</v>
      </c>
      <c r="E15" s="214">
        <f t="shared" si="0"/>
        <v>5.6974032199966947E-3</v>
      </c>
      <c r="F15" s="215">
        <f t="shared" si="1"/>
        <v>6.2532084719692091E-3</v>
      </c>
      <c r="G15" s="52">
        <f t="shared" si="2"/>
        <v>2.5243543915743828E-2</v>
      </c>
      <c r="I15" s="31">
        <v>1236.4480000000001</v>
      </c>
      <c r="J15" s="141">
        <v>1276.3460000000005</v>
      </c>
      <c r="K15" s="227">
        <f t="shared" si="3"/>
        <v>1.6018083408379024E-2</v>
      </c>
      <c r="L15" s="228">
        <f t="shared" si="4"/>
        <v>1.7254236767560199E-2</v>
      </c>
      <c r="M15" s="52">
        <f t="shared" si="5"/>
        <v>3.2268239343668605E-2</v>
      </c>
      <c r="O15" s="27">
        <f t="shared" si="6"/>
        <v>7.4033039344242706</v>
      </c>
      <c r="P15" s="143">
        <f t="shared" si="7"/>
        <v>7.4540293992255986</v>
      </c>
      <c r="Q15" s="52">
        <f t="shared" si="8"/>
        <v>6.8517333950673127E-3</v>
      </c>
    </row>
    <row r="16" spans="1:20" ht="20.100000000000001" customHeight="1" x14ac:dyDescent="0.25">
      <c r="A16" s="32"/>
      <c r="B16" s="33" t="s">
        <v>9</v>
      </c>
      <c r="C16" s="211">
        <v>1150.1400000000001</v>
      </c>
      <c r="D16" s="212">
        <v>561.55000000000007</v>
      </c>
      <c r="E16" s="218">
        <f t="shared" si="0"/>
        <v>3.9235337006382747E-3</v>
      </c>
      <c r="F16" s="219">
        <f t="shared" si="1"/>
        <v>2.0507561321004672E-3</v>
      </c>
      <c r="G16" s="52">
        <f t="shared" si="2"/>
        <v>-0.51175509068461233</v>
      </c>
      <c r="I16" s="211">
        <v>328.935</v>
      </c>
      <c r="J16" s="212">
        <v>223.68100000000001</v>
      </c>
      <c r="K16" s="231">
        <f t="shared" si="3"/>
        <v>4.2613262069534294E-3</v>
      </c>
      <c r="L16" s="232">
        <f t="shared" si="4"/>
        <v>3.023823425939856E-3</v>
      </c>
      <c r="M16" s="52">
        <f t="shared" si="5"/>
        <v>-0.31998419140559681</v>
      </c>
      <c r="O16" s="27">
        <f t="shared" si="6"/>
        <v>2.8599561792477433</v>
      </c>
      <c r="P16" s="143">
        <f t="shared" si="7"/>
        <v>3.9832784257857714</v>
      </c>
      <c r="Q16" s="52">
        <f t="shared" si="8"/>
        <v>0.39277603436339942</v>
      </c>
    </row>
    <row r="17" spans="1:17" ht="20.100000000000001" customHeight="1" x14ac:dyDescent="0.25">
      <c r="A17" s="8" t="s">
        <v>130</v>
      </c>
      <c r="B17" s="3"/>
      <c r="C17" s="19">
        <v>304.36999999999995</v>
      </c>
      <c r="D17" s="140">
        <v>82.42</v>
      </c>
      <c r="E17" s="214">
        <f t="shared" si="0"/>
        <v>1.0383135552743765E-3</v>
      </c>
      <c r="F17" s="215">
        <f t="shared" si="1"/>
        <v>3.0099424878945861E-4</v>
      </c>
      <c r="G17" s="54">
        <f t="shared" si="2"/>
        <v>-0.72921115747281262</v>
      </c>
      <c r="I17" s="31">
        <v>215.87700000000001</v>
      </c>
      <c r="J17" s="141">
        <v>55.143000000000008</v>
      </c>
      <c r="K17" s="227">
        <f t="shared" si="3"/>
        <v>2.7966690001930031E-3</v>
      </c>
      <c r="L17" s="228">
        <f t="shared" si="4"/>
        <v>7.4544863075809518E-4</v>
      </c>
      <c r="M17" s="54">
        <f t="shared" si="5"/>
        <v>-0.7445628760822135</v>
      </c>
      <c r="O17" s="238">
        <f t="shared" si="6"/>
        <v>7.0925846831159456</v>
      </c>
      <c r="P17" s="239">
        <f t="shared" si="7"/>
        <v>6.6904877456927938</v>
      </c>
      <c r="Q17" s="54">
        <f t="shared" si="8"/>
        <v>-5.6692581814405743E-2</v>
      </c>
    </row>
    <row r="18" spans="1:17" ht="20.100000000000001" customHeight="1" x14ac:dyDescent="0.25">
      <c r="A18" s="8" t="s">
        <v>10</v>
      </c>
      <c r="C18" s="19">
        <v>1996.2699999999991</v>
      </c>
      <c r="D18" s="140">
        <v>2345.0600000000004</v>
      </c>
      <c r="E18" s="214">
        <f t="shared" si="0"/>
        <v>6.8099819331326316E-3</v>
      </c>
      <c r="F18" s="215">
        <f t="shared" si="1"/>
        <v>8.5640569408663905E-3</v>
      </c>
      <c r="G18" s="52">
        <f t="shared" si="2"/>
        <v>0.17472085439344451</v>
      </c>
      <c r="I18" s="19">
        <v>843.52799999999991</v>
      </c>
      <c r="J18" s="140">
        <v>1117.8420000000006</v>
      </c>
      <c r="K18" s="227">
        <f t="shared" si="3"/>
        <v>1.0927836723665806E-2</v>
      </c>
      <c r="L18" s="228">
        <f t="shared" si="4"/>
        <v>1.5111506234769435E-2</v>
      </c>
      <c r="M18" s="52">
        <f t="shared" si="5"/>
        <v>0.32519845221498361</v>
      </c>
      <c r="O18" s="27">
        <f t="shared" si="6"/>
        <v>4.2255205959113766</v>
      </c>
      <c r="P18" s="143">
        <f t="shared" si="7"/>
        <v>4.7667948794487156</v>
      </c>
      <c r="Q18" s="52">
        <f t="shared" si="8"/>
        <v>0.12809647267157501</v>
      </c>
    </row>
    <row r="19" spans="1:17" ht="20.100000000000001" customHeight="1" thickBot="1" x14ac:dyDescent="0.3">
      <c r="A19" s="8" t="s">
        <v>11</v>
      </c>
      <c r="B19" s="10"/>
      <c r="C19" s="21">
        <v>2642.4600000000005</v>
      </c>
      <c r="D19" s="142">
        <v>4531.5200000000004</v>
      </c>
      <c r="E19" s="220">
        <f t="shared" si="0"/>
        <v>9.0143642187808584E-3</v>
      </c>
      <c r="F19" s="221">
        <f t="shared" si="1"/>
        <v>1.6548913592264104E-2</v>
      </c>
      <c r="G19" s="55">
        <f t="shared" si="2"/>
        <v>0.71488688570498682</v>
      </c>
      <c r="I19" s="21">
        <v>608.09399999999982</v>
      </c>
      <c r="J19" s="142">
        <v>819.76400000000012</v>
      </c>
      <c r="K19" s="233">
        <f t="shared" si="3"/>
        <v>7.8778083770080342E-3</v>
      </c>
      <c r="L19" s="234">
        <f t="shared" si="4"/>
        <v>1.1081949682548631E-2</v>
      </c>
      <c r="M19" s="55">
        <f t="shared" si="5"/>
        <v>0.3480876311885997</v>
      </c>
      <c r="O19" s="240">
        <f t="shared" si="6"/>
        <v>2.3012420244771907</v>
      </c>
      <c r="P19" s="241">
        <f t="shared" si="7"/>
        <v>1.8090265517971895</v>
      </c>
      <c r="Q19" s="55">
        <f t="shared" si="8"/>
        <v>-0.21389122371508296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293138.81</v>
      </c>
      <c r="D20" s="145">
        <f>D8+D9+D10+D13+D17+D18+D19</f>
        <v>273825.83</v>
      </c>
      <c r="E20" s="222">
        <f>E8+E9+E10+E13+E17+E18+E19</f>
        <v>1</v>
      </c>
      <c r="F20" s="223">
        <f>F8+F9+F10+F13+F17+F18+F19</f>
        <v>1</v>
      </c>
      <c r="G20" s="55">
        <f t="shared" si="2"/>
        <v>-6.5883394969093248E-2</v>
      </c>
      <c r="H20" s="1"/>
      <c r="I20" s="213">
        <f>I8+I9+I10+I13+I17+I18+I19</f>
        <v>77190.757999999987</v>
      </c>
      <c r="J20" s="226">
        <f>J8+J9+J10+J13+J17+J18+J19</f>
        <v>73972.90399999998</v>
      </c>
      <c r="K20" s="235">
        <f>K8+K9+K10+K13+K17+K18+K19</f>
        <v>1.0000000000000002</v>
      </c>
      <c r="L20" s="236">
        <f>L8+L9+L10+L13+L17+L18+L19</f>
        <v>1</v>
      </c>
      <c r="M20" s="55">
        <f t="shared" si="5"/>
        <v>-4.1687037196862439E-2</v>
      </c>
      <c r="N20" s="1"/>
      <c r="O20" s="24">
        <f t="shared" si="6"/>
        <v>2.6332493469561395</v>
      </c>
      <c r="P20" s="242">
        <f t="shared" si="7"/>
        <v>2.7014582225497126</v>
      </c>
      <c r="Q20" s="55">
        <f t="shared" si="8"/>
        <v>2.5902930792489488E-2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48" t="s">
        <v>2</v>
      </c>
      <c r="B24" s="336"/>
      <c r="C24" s="363" t="s">
        <v>1</v>
      </c>
      <c r="D24" s="364"/>
      <c r="E24" s="361" t="s">
        <v>105</v>
      </c>
      <c r="F24" s="361"/>
      <c r="G24" s="130" t="s">
        <v>0</v>
      </c>
      <c r="I24" s="365">
        <v>1000</v>
      </c>
      <c r="J24" s="364"/>
      <c r="K24" s="361" t="s">
        <v>105</v>
      </c>
      <c r="L24" s="361"/>
      <c r="M24" s="130" t="s">
        <v>0</v>
      </c>
      <c r="O24" s="371" t="s">
        <v>22</v>
      </c>
      <c r="P24" s="361"/>
      <c r="Q24" s="130" t="s">
        <v>0</v>
      </c>
    </row>
    <row r="25" spans="1:17" ht="15" customHeight="1" x14ac:dyDescent="0.25">
      <c r="A25" s="362"/>
      <c r="B25" s="337"/>
      <c r="C25" s="366" t="str">
        <f>C5</f>
        <v>mar</v>
      </c>
      <c r="D25" s="367"/>
      <c r="E25" s="368" t="str">
        <f>C5</f>
        <v>mar</v>
      </c>
      <c r="F25" s="368"/>
      <c r="G25" s="131" t="str">
        <f>G5</f>
        <v>2025 /2024</v>
      </c>
      <c r="I25" s="369" t="str">
        <f>C5</f>
        <v>mar</v>
      </c>
      <c r="J25" s="367"/>
      <c r="K25" s="357" t="str">
        <f>C5</f>
        <v>mar</v>
      </c>
      <c r="L25" s="358"/>
      <c r="M25" s="131" t="str">
        <f>G5</f>
        <v>2025 /2024</v>
      </c>
      <c r="O25" s="369" t="str">
        <f>C5</f>
        <v>mar</v>
      </c>
      <c r="P25" s="367"/>
      <c r="Q25" s="131" t="str">
        <f>G5</f>
        <v>2025 /2024</v>
      </c>
    </row>
    <row r="26" spans="1:17" ht="19.5" customHeight="1" x14ac:dyDescent="0.25">
      <c r="A26" s="362"/>
      <c r="B26" s="337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59265.049999999988</v>
      </c>
      <c r="D27" s="210">
        <f>D28+D29</f>
        <v>51124.259999999995</v>
      </c>
      <c r="E27" s="216">
        <f t="shared" ref="E27:E40" si="9">C27/$C$40</f>
        <v>0.40752573877171777</v>
      </c>
      <c r="F27" s="217">
        <f t="shared" ref="F27:F40" si="10">D27/$D$40</f>
        <v>0.39920247366221118</v>
      </c>
      <c r="G27" s="53">
        <f t="shared" ref="G27:G40" si="11">(D27-C27)/C27</f>
        <v>-0.1373624083671573</v>
      </c>
      <c r="I27" s="78">
        <f>I28+I29</f>
        <v>14373.425999999999</v>
      </c>
      <c r="J27" s="210">
        <f>J28+J29</f>
        <v>13018.435999999998</v>
      </c>
      <c r="K27" s="216">
        <f t="shared" ref="K27:K39" si="12">I27/$I$40</f>
        <v>0.40413648268340691</v>
      </c>
      <c r="L27" s="217">
        <f t="shared" ref="L27:L39" si="13">J27/$J$40</f>
        <v>0.38159285616907962</v>
      </c>
      <c r="M27" s="53">
        <f t="shared" ref="M27:M40" si="14">(J27-I27)/I27</f>
        <v>-9.4270496122497285E-2</v>
      </c>
      <c r="O27" s="63">
        <f t="shared" ref="O27:O40" si="15">(I27/C27)*10</f>
        <v>2.4252786423026729</v>
      </c>
      <c r="P27" s="237">
        <f t="shared" ref="P27:P40" si="16">(J27/D27)*10</f>
        <v>2.546430207498358</v>
      </c>
      <c r="Q27" s="53">
        <f t="shared" ref="Q27:Q40" si="17">(P27-O27)/O27</f>
        <v>4.995366844968304E-2</v>
      </c>
    </row>
    <row r="28" spans="1:17" ht="20.100000000000001" customHeight="1" x14ac:dyDescent="0.25">
      <c r="A28" s="8" t="s">
        <v>4</v>
      </c>
      <c r="C28" s="19">
        <v>34676.519999999997</v>
      </c>
      <c r="D28" s="140">
        <v>25923.399999999998</v>
      </c>
      <c r="E28" s="214">
        <f t="shared" si="9"/>
        <v>0.23844701777915059</v>
      </c>
      <c r="F28" s="215">
        <f t="shared" si="10"/>
        <v>0.20242220436510897</v>
      </c>
      <c r="G28" s="52">
        <f t="shared" si="11"/>
        <v>-0.25242210002618487</v>
      </c>
      <c r="I28" s="19">
        <v>8568.0369999999984</v>
      </c>
      <c r="J28" s="140">
        <v>7024.436999999999</v>
      </c>
      <c r="K28" s="214">
        <f t="shared" si="12"/>
        <v>0.24090681906187775</v>
      </c>
      <c r="L28" s="215">
        <f t="shared" si="13"/>
        <v>0.20589838731855051</v>
      </c>
      <c r="M28" s="52">
        <f t="shared" si="14"/>
        <v>-0.18015795216570607</v>
      </c>
      <c r="O28" s="27">
        <f t="shared" si="15"/>
        <v>2.470846843916287</v>
      </c>
      <c r="P28" s="143">
        <f t="shared" si="16"/>
        <v>2.7096897011966021</v>
      </c>
      <c r="Q28" s="52">
        <f t="shared" si="17"/>
        <v>9.6664371516346104E-2</v>
      </c>
    </row>
    <row r="29" spans="1:17" ht="20.100000000000001" customHeight="1" x14ac:dyDescent="0.25">
      <c r="A29" s="8" t="s">
        <v>5</v>
      </c>
      <c r="C29" s="19">
        <v>24588.529999999995</v>
      </c>
      <c r="D29" s="140">
        <v>25200.86</v>
      </c>
      <c r="E29" s="214">
        <f t="shared" si="9"/>
        <v>0.16907872099256721</v>
      </c>
      <c r="F29" s="215">
        <f t="shared" si="10"/>
        <v>0.19678026929710224</v>
      </c>
      <c r="G29" s="52">
        <f t="shared" si="11"/>
        <v>2.4903074726305537E-2</v>
      </c>
      <c r="I29" s="19">
        <v>5805.389000000001</v>
      </c>
      <c r="J29" s="140">
        <v>5993.998999999998</v>
      </c>
      <c r="K29" s="214">
        <f t="shared" si="12"/>
        <v>0.16322966362152916</v>
      </c>
      <c r="L29" s="215">
        <f t="shared" si="13"/>
        <v>0.17569446885052911</v>
      </c>
      <c r="M29" s="52">
        <f t="shared" si="14"/>
        <v>3.2488778960375768E-2</v>
      </c>
      <c r="O29" s="27">
        <f t="shared" si="15"/>
        <v>2.3610150749150121</v>
      </c>
      <c r="P29" s="143">
        <f t="shared" si="16"/>
        <v>2.3784898610602965</v>
      </c>
      <c r="Q29" s="52">
        <f t="shared" si="17"/>
        <v>7.4013869419759818E-3</v>
      </c>
    </row>
    <row r="30" spans="1:17" ht="20.100000000000001" customHeight="1" x14ac:dyDescent="0.25">
      <c r="A30" s="23" t="s">
        <v>38</v>
      </c>
      <c r="B30" s="15"/>
      <c r="C30" s="78">
        <f>C31+C32</f>
        <v>51662.489999999991</v>
      </c>
      <c r="D30" s="210">
        <f>D31+D32</f>
        <v>41213.69</v>
      </c>
      <c r="E30" s="216">
        <f t="shared" si="9"/>
        <v>0.35524806617114951</v>
      </c>
      <c r="F30" s="217">
        <f t="shared" si="10"/>
        <v>0.32181604187028895</v>
      </c>
      <c r="G30" s="53">
        <f t="shared" si="11"/>
        <v>-0.20225118843478102</v>
      </c>
      <c r="I30" s="78">
        <f>I31+I32</f>
        <v>6231.867000000002</v>
      </c>
      <c r="J30" s="210">
        <f>J31+J32</f>
        <v>5508.9169999999986</v>
      </c>
      <c r="K30" s="216">
        <f t="shared" si="12"/>
        <v>0.17522091183624527</v>
      </c>
      <c r="L30" s="217">
        <f t="shared" si="13"/>
        <v>0.16147587716592052</v>
      </c>
      <c r="M30" s="53">
        <f t="shared" si="14"/>
        <v>-0.11600857335370014</v>
      </c>
      <c r="O30" s="63">
        <f t="shared" si="15"/>
        <v>1.2062653193835611</v>
      </c>
      <c r="P30" s="237">
        <f t="shared" si="16"/>
        <v>1.336671625374966</v>
      </c>
      <c r="Q30" s="53">
        <f t="shared" si="17"/>
        <v>0.10810748174211504</v>
      </c>
    </row>
    <row r="31" spans="1:17" ht="20.100000000000001" customHeight="1" x14ac:dyDescent="0.25">
      <c r="A31" s="8"/>
      <c r="B31" t="s">
        <v>6</v>
      </c>
      <c r="C31" s="31">
        <v>50381.369999999988</v>
      </c>
      <c r="D31" s="141">
        <v>40527.51</v>
      </c>
      <c r="E31" s="214">
        <f t="shared" si="9"/>
        <v>0.34643866882051494</v>
      </c>
      <c r="F31" s="215">
        <f t="shared" si="10"/>
        <v>0.31645802293020969</v>
      </c>
      <c r="G31" s="52">
        <f t="shared" si="11"/>
        <v>-0.19558539198120234</v>
      </c>
      <c r="I31" s="31">
        <v>5949.3660000000018</v>
      </c>
      <c r="J31" s="141">
        <v>5308.3009999999986</v>
      </c>
      <c r="K31" s="214">
        <f t="shared" si="12"/>
        <v>0.16727785354975569</v>
      </c>
      <c r="L31" s="215">
        <f t="shared" si="13"/>
        <v>0.15559547552372507</v>
      </c>
      <c r="M31" s="52">
        <f t="shared" si="14"/>
        <v>-0.10775349844000236</v>
      </c>
      <c r="O31" s="27">
        <f t="shared" si="15"/>
        <v>1.1808662606832652</v>
      </c>
      <c r="P31" s="143">
        <f t="shared" si="16"/>
        <v>1.309801909863201</v>
      </c>
      <c r="Q31" s="52">
        <f t="shared" si="17"/>
        <v>0.10918734277777732</v>
      </c>
    </row>
    <row r="32" spans="1:17" ht="20.100000000000001" customHeight="1" x14ac:dyDescent="0.25">
      <c r="A32" s="8"/>
      <c r="B32" t="s">
        <v>39</v>
      </c>
      <c r="C32" s="31">
        <v>1281.1199999999999</v>
      </c>
      <c r="D32" s="141">
        <v>686.18</v>
      </c>
      <c r="E32" s="218">
        <f t="shared" si="9"/>
        <v>8.8093973506345336E-3</v>
      </c>
      <c r="F32" s="219">
        <f t="shared" si="10"/>
        <v>5.3580189400792514E-3</v>
      </c>
      <c r="G32" s="52">
        <f t="shared" si="11"/>
        <v>-0.46439053328337704</v>
      </c>
      <c r="I32" s="31">
        <v>282.50100000000003</v>
      </c>
      <c r="J32" s="141">
        <v>200.61600000000001</v>
      </c>
      <c r="K32" s="218">
        <f t="shared" si="12"/>
        <v>7.9430582864896057E-3</v>
      </c>
      <c r="L32" s="219">
        <f t="shared" si="13"/>
        <v>5.8804016421954292E-3</v>
      </c>
      <c r="M32" s="52">
        <f t="shared" si="14"/>
        <v>-0.28985738103581937</v>
      </c>
      <c r="O32" s="27">
        <f t="shared" si="15"/>
        <v>2.2051095916073442</v>
      </c>
      <c r="P32" s="143">
        <f t="shared" si="16"/>
        <v>2.9236643446326038</v>
      </c>
      <c r="Q32" s="52">
        <f t="shared" si="17"/>
        <v>0.32585897578972123</v>
      </c>
    </row>
    <row r="33" spans="1:17" ht="20.100000000000001" customHeight="1" x14ac:dyDescent="0.25">
      <c r="A33" s="23" t="s">
        <v>129</v>
      </c>
      <c r="B33" s="15"/>
      <c r="C33" s="315">
        <f>SUM(C34:C36)</f>
        <v>31993.69</v>
      </c>
      <c r="D33" s="314">
        <f>SUM(D34:D36)</f>
        <v>32072.51</v>
      </c>
      <c r="E33" s="216">
        <f t="shared" si="9"/>
        <v>0.21999900705868503</v>
      </c>
      <c r="F33" s="217">
        <f t="shared" si="10"/>
        <v>0.25043737217039436</v>
      </c>
      <c r="G33" s="53">
        <f t="shared" si="11"/>
        <v>2.4636107932532857E-3</v>
      </c>
      <c r="I33" s="78">
        <f>SUM(I34:I36)</f>
        <v>14325.008000000002</v>
      </c>
      <c r="J33" s="210">
        <f>SUM(J34:J36)</f>
        <v>14808.714000000002</v>
      </c>
      <c r="K33" s="216">
        <f t="shared" si="12"/>
        <v>0.40277511760464529</v>
      </c>
      <c r="L33" s="217">
        <f t="shared" si="13"/>
        <v>0.43406899810784011</v>
      </c>
      <c r="M33" s="53">
        <f t="shared" si="14"/>
        <v>3.3766543097218521E-2</v>
      </c>
      <c r="O33" s="63">
        <f t="shared" si="15"/>
        <v>4.4774478967571421</v>
      </c>
      <c r="P33" s="237">
        <f t="shared" si="16"/>
        <v>4.6172607008307125</v>
      </c>
      <c r="Q33" s="53">
        <f t="shared" si="17"/>
        <v>3.1226003584504454E-2</v>
      </c>
    </row>
    <row r="34" spans="1:17" ht="20.100000000000001" customHeight="1" x14ac:dyDescent="0.25">
      <c r="A34" s="8"/>
      <c r="B34" s="3" t="s">
        <v>7</v>
      </c>
      <c r="C34" s="31">
        <v>30367.53</v>
      </c>
      <c r="D34" s="141">
        <v>31073.489999999998</v>
      </c>
      <c r="E34" s="214">
        <f t="shared" si="9"/>
        <v>0.20881700256596941</v>
      </c>
      <c r="F34" s="215">
        <f t="shared" si="10"/>
        <v>0.2426365501098301</v>
      </c>
      <c r="G34" s="52">
        <f t="shared" si="11"/>
        <v>2.3247198570315042E-2</v>
      </c>
      <c r="I34" s="31">
        <v>13668.900000000001</v>
      </c>
      <c r="J34" s="141">
        <v>14247.011000000002</v>
      </c>
      <c r="K34" s="214">
        <f t="shared" si="12"/>
        <v>0.38432738083121043</v>
      </c>
      <c r="L34" s="215">
        <f t="shared" si="13"/>
        <v>0.41760451250536523</v>
      </c>
      <c r="M34" s="52">
        <f t="shared" si="14"/>
        <v>4.2293893436926217E-2</v>
      </c>
      <c r="O34" s="27">
        <f t="shared" si="15"/>
        <v>4.5011563337551665</v>
      </c>
      <c r="P34" s="143">
        <f t="shared" si="16"/>
        <v>4.5849407324378442</v>
      </c>
      <c r="Q34" s="52">
        <f t="shared" si="17"/>
        <v>1.8613972159633712E-2</v>
      </c>
    </row>
    <row r="35" spans="1:17" ht="20.100000000000001" customHeight="1" x14ac:dyDescent="0.25">
      <c r="A35" s="8"/>
      <c r="B35" s="3" t="s">
        <v>8</v>
      </c>
      <c r="C35" s="31">
        <v>699.50000000000011</v>
      </c>
      <c r="D35" s="141">
        <v>692.61</v>
      </c>
      <c r="E35" s="214">
        <f t="shared" si="9"/>
        <v>4.8099892646815733E-3</v>
      </c>
      <c r="F35" s="215">
        <f t="shared" si="10"/>
        <v>5.4082274302490463E-3</v>
      </c>
      <c r="G35" s="52">
        <f t="shared" si="11"/>
        <v>-9.8498927805576817E-3</v>
      </c>
      <c r="I35" s="31">
        <v>474.8250000000001</v>
      </c>
      <c r="J35" s="141">
        <v>468.49300000000005</v>
      </c>
      <c r="K35" s="214">
        <f t="shared" si="12"/>
        <v>1.3350616992090036E-2</v>
      </c>
      <c r="L35" s="215">
        <f t="shared" si="13"/>
        <v>1.3732339427349083E-2</v>
      </c>
      <c r="M35" s="52">
        <f t="shared" si="14"/>
        <v>-1.3335439372400462E-2</v>
      </c>
      <c r="O35" s="27">
        <f t="shared" si="15"/>
        <v>6.7880629020729097</v>
      </c>
      <c r="P35" s="143">
        <f t="shared" si="16"/>
        <v>6.7641674246690062</v>
      </c>
      <c r="Q35" s="52">
        <f t="shared" si="17"/>
        <v>-3.5202203852009711E-3</v>
      </c>
    </row>
    <row r="36" spans="1:17" ht="20.100000000000001" customHeight="1" x14ac:dyDescent="0.25">
      <c r="A36" s="32"/>
      <c r="B36" s="33" t="s">
        <v>9</v>
      </c>
      <c r="C36" s="211">
        <v>926.66000000000008</v>
      </c>
      <c r="D36" s="212">
        <v>306.41000000000003</v>
      </c>
      <c r="E36" s="218">
        <f t="shared" si="9"/>
        <v>6.3720152280340621E-3</v>
      </c>
      <c r="F36" s="219">
        <f t="shared" si="10"/>
        <v>2.3925946303151994E-3</v>
      </c>
      <c r="G36" s="52">
        <f t="shared" si="11"/>
        <v>-0.66933934776509174</v>
      </c>
      <c r="I36" s="211">
        <v>181.28300000000002</v>
      </c>
      <c r="J36" s="212">
        <v>93.210000000000008</v>
      </c>
      <c r="K36" s="218">
        <f t="shared" si="12"/>
        <v>5.097119781344828E-3</v>
      </c>
      <c r="L36" s="219">
        <f t="shared" si="13"/>
        <v>2.7321461751257923E-3</v>
      </c>
      <c r="M36" s="52">
        <f t="shared" si="14"/>
        <v>-0.4858315451531583</v>
      </c>
      <c r="O36" s="27">
        <f t="shared" si="15"/>
        <v>1.9563054410463385</v>
      </c>
      <c r="P36" s="143">
        <f t="shared" si="16"/>
        <v>3.0420025456088244</v>
      </c>
      <c r="Q36" s="52">
        <f t="shared" si="17"/>
        <v>0.55497320703754527</v>
      </c>
    </row>
    <row r="37" spans="1:17" ht="20.100000000000001" customHeight="1" x14ac:dyDescent="0.25">
      <c r="A37" s="8" t="s">
        <v>130</v>
      </c>
      <c r="B37" s="3"/>
      <c r="C37" s="19">
        <v>250.7</v>
      </c>
      <c r="D37" s="140">
        <v>0.81</v>
      </c>
      <c r="E37" s="214">
        <f t="shared" si="9"/>
        <v>1.723894651401959E-3</v>
      </c>
      <c r="F37" s="215">
        <f t="shared" si="10"/>
        <v>6.3248642360083277E-6</v>
      </c>
      <c r="G37" s="54">
        <f t="shared" si="11"/>
        <v>-0.99676904666932586</v>
      </c>
      <c r="I37" s="19">
        <v>59.667999999999999</v>
      </c>
      <c r="J37" s="140">
        <v>0.28199999999999997</v>
      </c>
      <c r="K37" s="214">
        <f t="shared" si="12"/>
        <v>1.6776804394967159E-3</v>
      </c>
      <c r="L37" s="215">
        <f t="shared" si="13"/>
        <v>8.2659073209470373E-6</v>
      </c>
      <c r="M37" s="54">
        <f t="shared" si="14"/>
        <v>-0.99527384862908097</v>
      </c>
      <c r="O37" s="238">
        <f t="shared" si="15"/>
        <v>2.3800558436378143</v>
      </c>
      <c r="P37" s="239">
        <f t="shared" si="16"/>
        <v>3.481481481481481</v>
      </c>
      <c r="Q37" s="54">
        <f t="shared" si="17"/>
        <v>0.46277302307335122</v>
      </c>
    </row>
    <row r="38" spans="1:17" ht="20.100000000000001" customHeight="1" x14ac:dyDescent="0.25">
      <c r="A38" s="8" t="s">
        <v>10</v>
      </c>
      <c r="C38" s="19">
        <v>367.86</v>
      </c>
      <c r="D38" s="140">
        <v>1283.0999999999999</v>
      </c>
      <c r="E38" s="214">
        <f t="shared" si="9"/>
        <v>2.5295248762055231E-3</v>
      </c>
      <c r="F38" s="215">
        <f t="shared" si="10"/>
        <v>1.0019053458299116E-2</v>
      </c>
      <c r="G38" s="52">
        <f t="shared" si="11"/>
        <v>2.4880117435981077</v>
      </c>
      <c r="I38" s="19">
        <v>179.02800000000002</v>
      </c>
      <c r="J38" s="140">
        <v>341.86599999999976</v>
      </c>
      <c r="K38" s="214">
        <f t="shared" si="12"/>
        <v>5.03371612459305E-3</v>
      </c>
      <c r="L38" s="215">
        <f t="shared" si="13"/>
        <v>1.0020683234691057E-2</v>
      </c>
      <c r="M38" s="52">
        <f t="shared" si="14"/>
        <v>0.90956721853564648</v>
      </c>
      <c r="O38" s="27">
        <f t="shared" si="15"/>
        <v>4.8667427825803298</v>
      </c>
      <c r="P38" s="143">
        <f t="shared" si="16"/>
        <v>2.664375340971084</v>
      </c>
      <c r="Q38" s="52">
        <f t="shared" si="17"/>
        <v>-0.45253417737469953</v>
      </c>
    </row>
    <row r="39" spans="1:17" ht="20.100000000000001" customHeight="1" thickBot="1" x14ac:dyDescent="0.3">
      <c r="A39" s="8" t="s">
        <v>11</v>
      </c>
      <c r="B39" s="10"/>
      <c r="C39" s="21">
        <v>1886.7299999999998</v>
      </c>
      <c r="D39" s="142">
        <v>2371.6199999999994</v>
      </c>
      <c r="E39" s="220">
        <f t="shared" si="9"/>
        <v>1.2973768470840119E-2</v>
      </c>
      <c r="F39" s="221">
        <f t="shared" si="10"/>
        <v>1.8518733974570451E-2</v>
      </c>
      <c r="G39" s="55">
        <f t="shared" si="11"/>
        <v>0.25700020670684182</v>
      </c>
      <c r="I39" s="21">
        <v>396.77499999999992</v>
      </c>
      <c r="J39" s="142">
        <v>437.822</v>
      </c>
      <c r="K39" s="220">
        <f t="shared" si="12"/>
        <v>1.1156091311612746E-2</v>
      </c>
      <c r="L39" s="221">
        <f t="shared" si="13"/>
        <v>1.283331941514778E-2</v>
      </c>
      <c r="M39" s="55">
        <f t="shared" si="14"/>
        <v>0.10345157835045074</v>
      </c>
      <c r="O39" s="240">
        <f t="shared" si="15"/>
        <v>2.1029771085422926</v>
      </c>
      <c r="P39" s="241">
        <f t="shared" si="16"/>
        <v>1.8460883278096831</v>
      </c>
      <c r="Q39" s="55">
        <f t="shared" si="17"/>
        <v>-0.12215481551802312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145426.51999999999</v>
      </c>
      <c r="D40" s="226">
        <f>D28+D29+D30+D33+D37+D38+D39</f>
        <v>128065.98999999999</v>
      </c>
      <c r="E40" s="222">
        <f t="shared" si="9"/>
        <v>1</v>
      </c>
      <c r="F40" s="223">
        <f t="shared" si="10"/>
        <v>1</v>
      </c>
      <c r="G40" s="55">
        <f t="shared" si="11"/>
        <v>-0.11937664464500698</v>
      </c>
      <c r="H40" s="1"/>
      <c r="I40" s="213">
        <f>I28+I29+I30+I33+I37+I38+I39</f>
        <v>35565.772000000004</v>
      </c>
      <c r="J40" s="226">
        <f>J28+J29+J30+J33+J37+J38+J39</f>
        <v>34116.036999999997</v>
      </c>
      <c r="K40" s="222">
        <f>K28+K29+K30+K33+K37+K38+K39</f>
        <v>0.99999999999999989</v>
      </c>
      <c r="L40" s="223">
        <f>L28+L29+L30+L33+L37+L38+L39</f>
        <v>1</v>
      </c>
      <c r="M40" s="55">
        <f t="shared" si="14"/>
        <v>-4.0762084399574051E-2</v>
      </c>
      <c r="N40" s="1"/>
      <c r="O40" s="24">
        <f t="shared" si="15"/>
        <v>2.4456180344547889</v>
      </c>
      <c r="P40" s="242">
        <f t="shared" si="16"/>
        <v>2.6639420036498369</v>
      </c>
      <c r="Q40" s="55">
        <f t="shared" si="17"/>
        <v>8.9271491344608045E-2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48" t="s">
        <v>15</v>
      </c>
      <c r="B44" s="336"/>
      <c r="C44" s="363" t="s">
        <v>1</v>
      </c>
      <c r="D44" s="364"/>
      <c r="E44" s="361" t="s">
        <v>105</v>
      </c>
      <c r="F44" s="361"/>
      <c r="G44" s="130" t="s">
        <v>0</v>
      </c>
      <c r="I44" s="365">
        <v>1000</v>
      </c>
      <c r="J44" s="364"/>
      <c r="K44" s="361" t="s">
        <v>105</v>
      </c>
      <c r="L44" s="361"/>
      <c r="M44" s="130" t="s">
        <v>0</v>
      </c>
      <c r="O44" s="371" t="s">
        <v>22</v>
      </c>
      <c r="P44" s="361"/>
      <c r="Q44" s="130" t="s">
        <v>0</v>
      </c>
    </row>
    <row r="45" spans="1:17" ht="15" customHeight="1" x14ac:dyDescent="0.25">
      <c r="A45" s="362"/>
      <c r="B45" s="337"/>
      <c r="C45" s="366" t="str">
        <f>C5</f>
        <v>mar</v>
      </c>
      <c r="D45" s="367"/>
      <c r="E45" s="368" t="str">
        <f>C25</f>
        <v>mar</v>
      </c>
      <c r="F45" s="368"/>
      <c r="G45" s="131" t="str">
        <f>G25</f>
        <v>2025 /2024</v>
      </c>
      <c r="I45" s="369" t="str">
        <f>C5</f>
        <v>mar</v>
      </c>
      <c r="J45" s="367"/>
      <c r="K45" s="357" t="str">
        <f>C25</f>
        <v>mar</v>
      </c>
      <c r="L45" s="358"/>
      <c r="M45" s="131" t="str">
        <f>G45</f>
        <v>2025 /2024</v>
      </c>
      <c r="O45" s="369" t="str">
        <f>C5</f>
        <v>mar</v>
      </c>
      <c r="P45" s="367"/>
      <c r="Q45" s="131" t="str">
        <f>Q25</f>
        <v>2025 /2024</v>
      </c>
    </row>
    <row r="46" spans="1:17" ht="15.75" customHeight="1" x14ac:dyDescent="0.25">
      <c r="A46" s="362"/>
      <c r="B46" s="337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70" customFormat="1" ht="18.75" customHeight="1" x14ac:dyDescent="0.25">
      <c r="A47" s="23" t="s">
        <v>115</v>
      </c>
      <c r="B47" s="15"/>
      <c r="C47" s="78">
        <f>C48+C49</f>
        <v>82167.169999999984</v>
      </c>
      <c r="D47" s="210">
        <f>D48+D49</f>
        <v>77138.92</v>
      </c>
      <c r="E47" s="216">
        <f t="shared" ref="E47:E59" si="18">C47/$C$60</f>
        <v>0.55626495263190356</v>
      </c>
      <c r="F47" s="217">
        <f t="shared" ref="F47:F59" si="19">D47/$D$60</f>
        <v>0.52921929661832789</v>
      </c>
      <c r="G47" s="53">
        <f t="shared" ref="G47:G60" si="20">(D47-C47)/C47</f>
        <v>-6.1195365496949532E-2</v>
      </c>
      <c r="H47"/>
      <c r="I47" s="78">
        <f>I48+I49</f>
        <v>26372.427000000003</v>
      </c>
      <c r="J47" s="210">
        <f>J48+J49</f>
        <v>24546.68299999999</v>
      </c>
      <c r="K47" s="216">
        <f t="shared" ref="K47:K59" si="21">I47/$I$60</f>
        <v>0.63357203291311603</v>
      </c>
      <c r="L47" s="217">
        <f t="shared" ref="L47:L59" si="22">J47/$J$60</f>
        <v>0.6158708610990421</v>
      </c>
      <c r="M47" s="53">
        <f t="shared" ref="M47:M60" si="23">(J47-I47)/I47</f>
        <v>-6.9229274954482306E-2</v>
      </c>
      <c r="N47"/>
      <c r="O47" s="63">
        <f t="shared" ref="O47:O60" si="24">(I47/C47)*10</f>
        <v>3.2096063427765626</v>
      </c>
      <c r="P47" s="237">
        <f t="shared" ref="P47:P60" si="25">(J47/D47)*10</f>
        <v>3.1821398329144341</v>
      </c>
      <c r="Q47" s="53">
        <f t="shared" ref="Q47:Q60" si="26">(P47-O47)/O47</f>
        <v>-8.557594585997674E-3</v>
      </c>
    </row>
    <row r="48" spans="1:17" ht="20.100000000000001" customHeight="1" x14ac:dyDescent="0.25">
      <c r="A48" s="8" t="s">
        <v>4</v>
      </c>
      <c r="C48" s="19">
        <v>42352.209999999992</v>
      </c>
      <c r="D48" s="140">
        <v>41249.73000000001</v>
      </c>
      <c r="E48" s="214">
        <f t="shared" si="18"/>
        <v>0.28672096275807518</v>
      </c>
      <c r="F48" s="215">
        <f t="shared" si="19"/>
        <v>0.28299790943788095</v>
      </c>
      <c r="G48" s="52">
        <f t="shared" si="20"/>
        <v>-2.6031227177990984E-2</v>
      </c>
      <c r="I48" s="19">
        <v>15357.089000000002</v>
      </c>
      <c r="J48" s="140">
        <v>14894.887999999997</v>
      </c>
      <c r="K48" s="214">
        <f t="shared" si="21"/>
        <v>0.3689391991627336</v>
      </c>
      <c r="L48" s="215">
        <f t="shared" si="22"/>
        <v>0.37370945388156074</v>
      </c>
      <c r="M48" s="52">
        <f t="shared" si="23"/>
        <v>-3.0096914851506333E-2</v>
      </c>
      <c r="O48" s="27">
        <f t="shared" si="24"/>
        <v>3.6260419468074994</v>
      </c>
      <c r="P48" s="143">
        <f t="shared" si="25"/>
        <v>3.6109055744122429</v>
      </c>
      <c r="Q48" s="52">
        <f t="shared" si="26"/>
        <v>-4.1743511567986866E-3</v>
      </c>
    </row>
    <row r="49" spans="1:17" ht="20.100000000000001" customHeight="1" x14ac:dyDescent="0.25">
      <c r="A49" s="8" t="s">
        <v>5</v>
      </c>
      <c r="C49" s="19">
        <v>39814.959999999992</v>
      </c>
      <c r="D49" s="140">
        <v>35889.189999999988</v>
      </c>
      <c r="E49" s="214">
        <f t="shared" si="18"/>
        <v>0.26954398987382838</v>
      </c>
      <c r="F49" s="215">
        <f t="shared" si="19"/>
        <v>0.24622138718044692</v>
      </c>
      <c r="G49" s="52">
        <f t="shared" si="20"/>
        <v>-9.8600375336305876E-2</v>
      </c>
      <c r="I49" s="19">
        <v>11015.338000000002</v>
      </c>
      <c r="J49" s="140">
        <v>9651.7949999999946</v>
      </c>
      <c r="K49" s="214">
        <f t="shared" si="21"/>
        <v>0.26463283375038249</v>
      </c>
      <c r="L49" s="215">
        <f t="shared" si="22"/>
        <v>0.24216140721748142</v>
      </c>
      <c r="M49" s="52">
        <f t="shared" si="23"/>
        <v>-0.12378585205465387</v>
      </c>
      <c r="O49" s="27">
        <f t="shared" si="24"/>
        <v>2.7666329439989399</v>
      </c>
      <c r="P49" s="143">
        <f t="shared" si="25"/>
        <v>2.6893320802169112</v>
      </c>
      <c r="Q49" s="52">
        <f t="shared" si="26"/>
        <v>-2.7940411809850241E-2</v>
      </c>
    </row>
    <row r="50" spans="1:17" ht="20.100000000000001" customHeight="1" x14ac:dyDescent="0.25">
      <c r="A50" s="23" t="s">
        <v>38</v>
      </c>
      <c r="B50" s="15"/>
      <c r="C50" s="78">
        <f>C51+C52</f>
        <v>54960.349999999984</v>
      </c>
      <c r="D50" s="210">
        <f>D51+D52</f>
        <v>56195.149999999994</v>
      </c>
      <c r="E50" s="216">
        <f t="shared" si="18"/>
        <v>0.37207702893239275</v>
      </c>
      <c r="F50" s="217">
        <f t="shared" si="19"/>
        <v>0.38553246216516157</v>
      </c>
      <c r="G50" s="53">
        <f t="shared" si="20"/>
        <v>2.2467105831749809E-2</v>
      </c>
      <c r="I50" s="78">
        <f>I51+I52</f>
        <v>7619.8129999999992</v>
      </c>
      <c r="J50" s="210">
        <f>J51+J52</f>
        <v>6536.4070000000002</v>
      </c>
      <c r="K50" s="216">
        <f t="shared" si="21"/>
        <v>0.18305863213984017</v>
      </c>
      <c r="L50" s="217">
        <f t="shared" si="22"/>
        <v>0.16399700959937472</v>
      </c>
      <c r="M50" s="53">
        <f t="shared" si="23"/>
        <v>-0.14218275435368286</v>
      </c>
      <c r="O50" s="63">
        <f t="shared" si="24"/>
        <v>1.3864200282567343</v>
      </c>
      <c r="P50" s="237">
        <f t="shared" si="25"/>
        <v>1.1631621234216833</v>
      </c>
      <c r="Q50" s="53">
        <f t="shared" si="26"/>
        <v>-0.16103193857908443</v>
      </c>
    </row>
    <row r="51" spans="1:17" ht="20.100000000000001" customHeight="1" x14ac:dyDescent="0.25">
      <c r="A51" s="8"/>
      <c r="B51" t="s">
        <v>6</v>
      </c>
      <c r="C51" s="31">
        <v>53987.729999999981</v>
      </c>
      <c r="D51" s="141">
        <v>55341.81</v>
      </c>
      <c r="E51" s="214">
        <f t="shared" si="18"/>
        <v>0.36549247188571776</v>
      </c>
      <c r="F51" s="215">
        <f t="shared" si="19"/>
        <v>0.37967803751705553</v>
      </c>
      <c r="G51" s="52">
        <f t="shared" si="20"/>
        <v>2.5081254573956283E-2</v>
      </c>
      <c r="I51" s="31">
        <v>7388.1659999999993</v>
      </c>
      <c r="J51" s="141">
        <v>6295.5070000000005</v>
      </c>
      <c r="K51" s="214">
        <f t="shared" si="21"/>
        <v>0.17749353717500344</v>
      </c>
      <c r="L51" s="215">
        <f t="shared" si="22"/>
        <v>0.15795288174557226</v>
      </c>
      <c r="M51" s="52">
        <f t="shared" si="23"/>
        <v>-0.14789313071742011</v>
      </c>
      <c r="O51" s="27">
        <f t="shared" si="24"/>
        <v>1.368489840191466</v>
      </c>
      <c r="P51" s="143">
        <f t="shared" si="25"/>
        <v>1.1375679617273091</v>
      </c>
      <c r="Q51" s="52">
        <f t="shared" si="26"/>
        <v>-0.16874212119240031</v>
      </c>
    </row>
    <row r="52" spans="1:17" ht="20.100000000000001" customHeight="1" x14ac:dyDescent="0.25">
      <c r="A52" s="8"/>
      <c r="B52" t="s">
        <v>39</v>
      </c>
      <c r="C52" s="31">
        <v>972.62</v>
      </c>
      <c r="D52" s="141">
        <v>853.34</v>
      </c>
      <c r="E52" s="218">
        <f t="shared" si="18"/>
        <v>6.5845570466749933E-3</v>
      </c>
      <c r="F52" s="219">
        <f t="shared" si="19"/>
        <v>5.8544246481060918E-3</v>
      </c>
      <c r="G52" s="52">
        <f t="shared" si="20"/>
        <v>-0.12263782361045421</v>
      </c>
      <c r="I52" s="31">
        <v>231.64699999999996</v>
      </c>
      <c r="J52" s="141">
        <v>240.90000000000003</v>
      </c>
      <c r="K52" s="218">
        <f t="shared" si="21"/>
        <v>5.5650949648367422E-3</v>
      </c>
      <c r="L52" s="219">
        <f t="shared" si="22"/>
        <v>6.04412785380246E-3</v>
      </c>
      <c r="M52" s="52">
        <f t="shared" si="23"/>
        <v>3.9944398157541743E-2</v>
      </c>
      <c r="O52" s="27">
        <f t="shared" si="24"/>
        <v>2.3816804096152655</v>
      </c>
      <c r="P52" s="143">
        <f t="shared" si="25"/>
        <v>2.8230248201185932</v>
      </c>
      <c r="Q52" s="52">
        <f t="shared" si="26"/>
        <v>0.18530799040943621</v>
      </c>
    </row>
    <row r="53" spans="1:17" ht="20.100000000000001" customHeight="1" x14ac:dyDescent="0.25">
      <c r="A53" s="23" t="s">
        <v>129</v>
      </c>
      <c r="B53" s="15"/>
      <c r="C53" s="78">
        <f>SUM(C54:C56)</f>
        <v>8146.9600000000028</v>
      </c>
      <c r="D53" s="210">
        <f>SUM(D54:D56)</f>
        <v>9122.2999999999993</v>
      </c>
      <c r="E53" s="216">
        <f t="shared" si="18"/>
        <v>5.5154246136188155E-2</v>
      </c>
      <c r="F53" s="217">
        <f t="shared" si="19"/>
        <v>6.2584453989521407E-2</v>
      </c>
      <c r="G53" s="53">
        <f t="shared" si="20"/>
        <v>0.1197182752830499</v>
      </c>
      <c r="I53" s="78">
        <f>SUM(I54:I56)</f>
        <v>6600.7179999999998</v>
      </c>
      <c r="J53" s="210">
        <f>SUM(J54:J56)</f>
        <v>7560.9980000000014</v>
      </c>
      <c r="K53" s="216">
        <f t="shared" si="21"/>
        <v>0.15857586114263192</v>
      </c>
      <c r="L53" s="217">
        <f t="shared" si="22"/>
        <v>0.18970377174904399</v>
      </c>
      <c r="M53" s="53">
        <f t="shared" si="23"/>
        <v>0.14548114311200713</v>
      </c>
      <c r="O53" s="63">
        <f t="shared" si="24"/>
        <v>8.1020626098569242</v>
      </c>
      <c r="P53" s="237">
        <f t="shared" si="25"/>
        <v>8.2884776865483509</v>
      </c>
      <c r="Q53" s="53">
        <f t="shared" si="26"/>
        <v>2.3008348079739005E-2</v>
      </c>
    </row>
    <row r="54" spans="1:17" ht="20.100000000000001" customHeight="1" x14ac:dyDescent="0.25">
      <c r="A54" s="8"/>
      <c r="B54" s="3" t="s">
        <v>7</v>
      </c>
      <c r="C54" s="31">
        <v>6952.8500000000022</v>
      </c>
      <c r="D54" s="141">
        <v>7847.48</v>
      </c>
      <c r="E54" s="214">
        <f t="shared" si="18"/>
        <v>4.7070220087983221E-2</v>
      </c>
      <c r="F54" s="215">
        <f t="shared" si="19"/>
        <v>5.3838423532846916E-2</v>
      </c>
      <c r="G54" s="52">
        <f t="shared" si="20"/>
        <v>0.1286709766498626</v>
      </c>
      <c r="I54" s="31">
        <v>5691.4430000000002</v>
      </c>
      <c r="J54" s="141">
        <v>6622.6740000000009</v>
      </c>
      <c r="K54" s="214">
        <f t="shared" si="21"/>
        <v>0.13673140935110462</v>
      </c>
      <c r="L54" s="215">
        <f t="shared" si="22"/>
        <v>0.16616142959756477</v>
      </c>
      <c r="M54" s="52">
        <f t="shared" si="23"/>
        <v>0.1636194898200686</v>
      </c>
      <c r="O54" s="27">
        <f t="shared" si="24"/>
        <v>8.1857698641564234</v>
      </c>
      <c r="P54" s="143">
        <f t="shared" si="25"/>
        <v>8.4392365447251869</v>
      </c>
      <c r="Q54" s="52">
        <f t="shared" si="26"/>
        <v>3.0964305712848708E-2</v>
      </c>
    </row>
    <row r="55" spans="1:17" ht="20.100000000000001" customHeight="1" x14ac:dyDescent="0.25">
      <c r="A55" s="8"/>
      <c r="B55" s="3" t="s">
        <v>8</v>
      </c>
      <c r="C55" s="31">
        <v>970.63</v>
      </c>
      <c r="D55" s="141">
        <v>1019.6800000000001</v>
      </c>
      <c r="E55" s="214">
        <f t="shared" si="18"/>
        <v>6.5710849110795057E-3</v>
      </c>
      <c r="F55" s="215">
        <f t="shared" si="19"/>
        <v>6.9956168996892446E-3</v>
      </c>
      <c r="G55" s="52">
        <f t="shared" si="20"/>
        <v>5.0534189134891841E-2</v>
      </c>
      <c r="I55" s="31">
        <v>761.62299999999993</v>
      </c>
      <c r="J55" s="141">
        <v>807.85299999999984</v>
      </c>
      <c r="K55" s="214">
        <f t="shared" si="21"/>
        <v>1.8297255403281091E-2</v>
      </c>
      <c r="L55" s="215">
        <f t="shared" si="22"/>
        <v>2.026885354536271E-2</v>
      </c>
      <c r="M55" s="52">
        <f t="shared" si="23"/>
        <v>6.0699322368153154E-2</v>
      </c>
      <c r="O55" s="27">
        <f t="shared" si="24"/>
        <v>7.8466872031567121</v>
      </c>
      <c r="P55" s="143">
        <f t="shared" si="25"/>
        <v>7.9226129766201137</v>
      </c>
      <c r="Q55" s="52">
        <f t="shared" si="26"/>
        <v>9.6761565100819524E-3</v>
      </c>
    </row>
    <row r="56" spans="1:17" ht="20.100000000000001" customHeight="1" x14ac:dyDescent="0.25">
      <c r="A56" s="32"/>
      <c r="B56" s="33" t="s">
        <v>9</v>
      </c>
      <c r="C56" s="211">
        <v>223.48000000000002</v>
      </c>
      <c r="D56" s="212">
        <v>255.14</v>
      </c>
      <c r="E56" s="218">
        <f t="shared" si="18"/>
        <v>1.5129411371254218E-3</v>
      </c>
      <c r="F56" s="219">
        <f t="shared" si="19"/>
        <v>1.7504135569852439E-3</v>
      </c>
      <c r="G56" s="52">
        <f t="shared" si="20"/>
        <v>0.14166815822444945</v>
      </c>
      <c r="I56" s="211">
        <v>147.65200000000002</v>
      </c>
      <c r="J56" s="212">
        <v>130.471</v>
      </c>
      <c r="K56" s="218">
        <f t="shared" si="21"/>
        <v>3.5471963882462319E-3</v>
      </c>
      <c r="L56" s="219">
        <f t="shared" si="22"/>
        <v>3.2734886061164827E-3</v>
      </c>
      <c r="M56" s="52">
        <f t="shared" si="23"/>
        <v>-0.11636144447755539</v>
      </c>
      <c r="O56" s="27">
        <f t="shared" si="24"/>
        <v>6.6069446930374092</v>
      </c>
      <c r="P56" s="143">
        <f t="shared" si="25"/>
        <v>5.113702281100573</v>
      </c>
      <c r="Q56" s="52">
        <f t="shared" si="26"/>
        <v>-0.22601103555633795</v>
      </c>
    </row>
    <row r="57" spans="1:17" ht="20.100000000000001" customHeight="1" x14ac:dyDescent="0.25">
      <c r="A57" s="8" t="s">
        <v>130</v>
      </c>
      <c r="B57" s="3"/>
      <c r="C57" s="19">
        <v>53.67</v>
      </c>
      <c r="D57" s="140">
        <v>81.61</v>
      </c>
      <c r="E57" s="214">
        <f t="shared" si="18"/>
        <v>3.6334146603508757E-4</v>
      </c>
      <c r="F57" s="215">
        <f t="shared" si="19"/>
        <v>5.598935893453232E-4</v>
      </c>
      <c r="G57" s="54">
        <f t="shared" si="20"/>
        <v>0.52058878330538472</v>
      </c>
      <c r="I57" s="19">
        <v>156.209</v>
      </c>
      <c r="J57" s="140">
        <v>54.861000000000004</v>
      </c>
      <c r="K57" s="214">
        <f t="shared" si="21"/>
        <v>3.752770030961691E-3</v>
      </c>
      <c r="L57" s="215">
        <f t="shared" si="22"/>
        <v>1.3764503868304555E-3</v>
      </c>
      <c r="M57" s="54">
        <f t="shared" si="23"/>
        <v>-0.64879744444942355</v>
      </c>
      <c r="O57" s="238">
        <f t="shared" si="24"/>
        <v>29.105459288242965</v>
      </c>
      <c r="P57" s="239">
        <f t="shared" si="25"/>
        <v>6.7223379487807877</v>
      </c>
      <c r="Q57" s="54">
        <f t="shared" si="26"/>
        <v>-0.7690351530890891</v>
      </c>
    </row>
    <row r="58" spans="1:17" ht="20.100000000000001" customHeight="1" x14ac:dyDescent="0.25">
      <c r="A58" s="8" t="s">
        <v>10</v>
      </c>
      <c r="C58" s="19">
        <v>1628.4099999999996</v>
      </c>
      <c r="D58" s="140">
        <v>1061.9599999999996</v>
      </c>
      <c r="E58" s="214">
        <f t="shared" si="18"/>
        <v>1.1024201168365881E-2</v>
      </c>
      <c r="F58" s="215">
        <f t="shared" si="19"/>
        <v>7.2856830797838404E-3</v>
      </c>
      <c r="G58" s="52">
        <f t="shared" si="20"/>
        <v>-0.34785465576851049</v>
      </c>
      <c r="I58" s="19">
        <v>664.50000000000023</v>
      </c>
      <c r="J58" s="140">
        <v>775.976</v>
      </c>
      <c r="K58" s="214">
        <f t="shared" si="21"/>
        <v>1.5963969333226923E-2</v>
      </c>
      <c r="L58" s="215">
        <f t="shared" si="22"/>
        <v>1.9469066647912897E-2</v>
      </c>
      <c r="M58" s="52">
        <f t="shared" si="23"/>
        <v>0.16775921745673397</v>
      </c>
      <c r="O58" s="27">
        <f t="shared" si="24"/>
        <v>4.0806676451262298</v>
      </c>
      <c r="P58" s="143">
        <f t="shared" si="25"/>
        <v>7.3070172134543698</v>
      </c>
      <c r="Q58" s="52">
        <f t="shared" si="26"/>
        <v>0.79064257344788913</v>
      </c>
    </row>
    <row r="59" spans="1:17" ht="20.100000000000001" customHeight="1" thickBot="1" x14ac:dyDescent="0.3">
      <c r="A59" s="8" t="s">
        <v>11</v>
      </c>
      <c r="B59" s="10"/>
      <c r="C59" s="21">
        <v>755.73</v>
      </c>
      <c r="D59" s="142">
        <v>2159.9</v>
      </c>
      <c r="E59" s="220">
        <f t="shared" si="18"/>
        <v>5.1162296651145285E-3</v>
      </c>
      <c r="F59" s="221">
        <f t="shared" si="19"/>
        <v>1.4818210557860111E-2</v>
      </c>
      <c r="G59" s="55">
        <f t="shared" si="20"/>
        <v>1.8580313074775383</v>
      </c>
      <c r="I59" s="21">
        <v>211.31899999999999</v>
      </c>
      <c r="J59" s="142">
        <v>381.94199999999995</v>
      </c>
      <c r="K59" s="220">
        <f t="shared" si="21"/>
        <v>5.0767344402229929E-3</v>
      </c>
      <c r="L59" s="221">
        <f t="shared" si="22"/>
        <v>9.5828405177958431E-3</v>
      </c>
      <c r="M59" s="55">
        <f t="shared" si="23"/>
        <v>0.80741911517658127</v>
      </c>
      <c r="O59" s="240">
        <f t="shared" si="24"/>
        <v>2.7962235189816464</v>
      </c>
      <c r="P59" s="241">
        <f t="shared" si="25"/>
        <v>1.7683318672160744</v>
      </c>
      <c r="Q59" s="55">
        <f t="shared" si="26"/>
        <v>-0.36759995929793149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147712.28999999998</v>
      </c>
      <c r="D60" s="226">
        <f>D48+D49+D50+D53+D57+D58+D59</f>
        <v>145759.83999999997</v>
      </c>
      <c r="E60" s="222">
        <f>E48+E49+E50+E53+E57+E58+E59</f>
        <v>1</v>
      </c>
      <c r="F60" s="223">
        <f>F48+F49+F50+F53+F57+F58+F59</f>
        <v>1</v>
      </c>
      <c r="G60" s="55">
        <f t="shared" si="20"/>
        <v>-1.3217925197693516E-2</v>
      </c>
      <c r="H60" s="1"/>
      <c r="I60" s="213">
        <f>I48+I49+I50+I53+I57+I58+I59</f>
        <v>41624.986000000012</v>
      </c>
      <c r="J60" s="226">
        <f>J48+J49+J50+J53+J57+J58+J59</f>
        <v>39856.866999999991</v>
      </c>
      <c r="K60" s="222">
        <f>K48+K49+K50+K53+K57+K58+K59</f>
        <v>0.99999999999999967</v>
      </c>
      <c r="L60" s="223">
        <f>L48+L49+L50+L53+L57+L58+L59</f>
        <v>1</v>
      </c>
      <c r="M60" s="55">
        <f t="shared" si="23"/>
        <v>-4.2477347620009293E-2</v>
      </c>
      <c r="N60" s="1"/>
      <c r="O60" s="24">
        <f t="shared" si="24"/>
        <v>2.8179771635792812</v>
      </c>
      <c r="P60" s="242">
        <f t="shared" si="25"/>
        <v>2.73442033141639</v>
      </c>
      <c r="Q60" s="55">
        <f t="shared" si="26"/>
        <v>-2.9651351772049389E-2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K4:L4"/>
    <mergeCell ref="O4:P4"/>
    <mergeCell ref="K24:L24"/>
    <mergeCell ref="I5:J5"/>
    <mergeCell ref="K5:L5"/>
    <mergeCell ref="O5:P5"/>
    <mergeCell ref="O24:P24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L15" sqref="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48" t="s">
        <v>16</v>
      </c>
      <c r="B4" s="336"/>
      <c r="C4" s="336"/>
      <c r="D4" s="336"/>
      <c r="E4" s="363" t="s">
        <v>1</v>
      </c>
      <c r="F4" s="364"/>
      <c r="G4" s="361" t="s">
        <v>104</v>
      </c>
      <c r="H4" s="361"/>
      <c r="I4" s="130" t="s">
        <v>0</v>
      </c>
      <c r="K4" s="365" t="s">
        <v>19</v>
      </c>
      <c r="L4" s="361"/>
      <c r="M4" s="359" t="s">
        <v>104</v>
      </c>
      <c r="N4" s="360"/>
      <c r="O4" s="130" t="s">
        <v>0</v>
      </c>
      <c r="Q4" s="371" t="s">
        <v>22</v>
      </c>
      <c r="R4" s="361"/>
      <c r="S4" s="130" t="s">
        <v>0</v>
      </c>
    </row>
    <row r="5" spans="1:19" x14ac:dyDescent="0.25">
      <c r="A5" s="362"/>
      <c r="B5" s="337"/>
      <c r="C5" s="337"/>
      <c r="D5" s="337"/>
      <c r="E5" s="366" t="s">
        <v>154</v>
      </c>
      <c r="F5" s="367"/>
      <c r="G5" s="368" t="str">
        <f>E5</f>
        <v>jan-mar</v>
      </c>
      <c r="H5" s="368"/>
      <c r="I5" s="131" t="s">
        <v>151</v>
      </c>
      <c r="K5" s="369" t="str">
        <f>E5</f>
        <v>jan-mar</v>
      </c>
      <c r="L5" s="368"/>
      <c r="M5" s="370" t="str">
        <f>E5</f>
        <v>jan-mar</v>
      </c>
      <c r="N5" s="358"/>
      <c r="O5" s="131" t="str">
        <f>I5</f>
        <v>2025 /2024</v>
      </c>
      <c r="Q5" s="369" t="str">
        <f>E5</f>
        <v>jan-mar</v>
      </c>
      <c r="R5" s="367"/>
      <c r="S5" s="131" t="str">
        <f>O5</f>
        <v>2025 /2024</v>
      </c>
    </row>
    <row r="6" spans="1:19" ht="19.5" customHeight="1" thickBot="1" x14ac:dyDescent="0.3">
      <c r="A6" s="349"/>
      <c r="B6" s="372"/>
      <c r="C6" s="372"/>
      <c r="D6" s="372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375379.25999999989</v>
      </c>
      <c r="F7" s="145">
        <v>367411.12000000011</v>
      </c>
      <c r="G7" s="243">
        <f>E7/E15</f>
        <v>0.47701479996675655</v>
      </c>
      <c r="H7" s="244">
        <f>F7/F15</f>
        <v>0.45660083271827479</v>
      </c>
      <c r="I7" s="164">
        <f t="shared" ref="I7:I11" si="0">(F7-E7)/E7</f>
        <v>-2.1226905290398258E-2</v>
      </c>
      <c r="J7" s="1"/>
      <c r="K7" s="17">
        <v>98046.747000000018</v>
      </c>
      <c r="L7" s="145">
        <v>97575.138999999996</v>
      </c>
      <c r="M7" s="243">
        <f>K7/K15</f>
        <v>0.456921794459692</v>
      </c>
      <c r="N7" s="244">
        <f>L7/L15</f>
        <v>0.44783965807175269</v>
      </c>
      <c r="O7" s="164">
        <f t="shared" ref="O7:O18" si="1">(L7-K7)/K7</f>
        <v>-4.810032096220611E-3</v>
      </c>
      <c r="P7" s="1"/>
      <c r="Q7" s="187">
        <f t="shared" ref="Q7:Q18" si="2">(K7/E7)*10</f>
        <v>2.6119383100707285</v>
      </c>
      <c r="R7" s="188">
        <f t="shared" ref="R7:R18" si="3">(L7/F7)*10</f>
        <v>2.655748116714594</v>
      </c>
      <c r="S7" s="55">
        <f>(R7-Q7)/Q7</f>
        <v>1.6772910169796141E-2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267083.96999999991</v>
      </c>
      <c r="F8" s="181">
        <v>267019.43000000011</v>
      </c>
      <c r="G8" s="245">
        <f>E8/E7</f>
        <v>0.71150433297779958</v>
      </c>
      <c r="H8" s="246">
        <f>F8/F7</f>
        <v>0.72675924996499841</v>
      </c>
      <c r="I8" s="206">
        <f t="shared" si="0"/>
        <v>-2.4164684986449934E-4</v>
      </c>
      <c r="K8" s="180">
        <v>87417.810000000027</v>
      </c>
      <c r="L8" s="181">
        <v>87631.063999999984</v>
      </c>
      <c r="M8" s="250">
        <f>K8/K7</f>
        <v>0.89159317034760988</v>
      </c>
      <c r="N8" s="246">
        <f>L8/L7</f>
        <v>0.89808802629530449</v>
      </c>
      <c r="O8" s="207">
        <f t="shared" si="1"/>
        <v>2.4394800098510487E-3</v>
      </c>
      <c r="Q8" s="189">
        <f t="shared" si="2"/>
        <v>3.2730459263429426</v>
      </c>
      <c r="R8" s="190">
        <f t="shared" si="3"/>
        <v>3.2818234987618671</v>
      </c>
      <c r="S8" s="182">
        <f t="shared" ref="S8:S18" si="4">(R8-Q8)/Q8</f>
        <v>2.6817749021725225E-3</v>
      </c>
    </row>
    <row r="9" spans="1:19" ht="24" customHeight="1" x14ac:dyDescent="0.25">
      <c r="A9" s="8"/>
      <c r="B9" t="s">
        <v>37</v>
      </c>
      <c r="E9" s="19">
        <v>45463.360000000001</v>
      </c>
      <c r="F9" s="140">
        <v>39384.840000000018</v>
      </c>
      <c r="G9" s="247">
        <f>E9/E7</f>
        <v>0.12111313768373888</v>
      </c>
      <c r="H9" s="215">
        <f>F9/F7</f>
        <v>0.10719555793520895</v>
      </c>
      <c r="I9" s="182">
        <f t="shared" ref="I9:I10" si="5">(F9-E9)/E9</f>
        <v>-0.13370151260267571</v>
      </c>
      <c r="K9" s="19">
        <v>6434.1529999999984</v>
      </c>
      <c r="L9" s="140">
        <v>6133.1650000000036</v>
      </c>
      <c r="M9" s="247">
        <f>K9/K7</f>
        <v>6.5623319455973356E-2</v>
      </c>
      <c r="N9" s="215">
        <f>L9/L7</f>
        <v>6.2855816172601137E-2</v>
      </c>
      <c r="O9" s="182">
        <f t="shared" si="1"/>
        <v>-4.6779739306789081E-2</v>
      </c>
      <c r="Q9" s="189">
        <f t="shared" si="2"/>
        <v>1.4152392168110755</v>
      </c>
      <c r="R9" s="190">
        <f t="shared" si="3"/>
        <v>1.5572400446466206</v>
      </c>
      <c r="S9" s="182">
        <f t="shared" si="4"/>
        <v>0.10033697918258101</v>
      </c>
    </row>
    <row r="10" spans="1:19" ht="24" customHeight="1" thickBot="1" x14ac:dyDescent="0.3">
      <c r="A10" s="8"/>
      <c r="B10" t="s">
        <v>36</v>
      </c>
      <c r="E10" s="19">
        <v>62831.930000000015</v>
      </c>
      <c r="F10" s="140">
        <v>61006.849999999991</v>
      </c>
      <c r="G10" s="247">
        <f>E10/E7</f>
        <v>0.16738252933846168</v>
      </c>
      <c r="H10" s="215">
        <f>F10/F7</f>
        <v>0.16604519209979265</v>
      </c>
      <c r="I10" s="186">
        <f t="shared" si="5"/>
        <v>-2.9047014790091967E-2</v>
      </c>
      <c r="K10" s="19">
        <v>4194.7839999999997</v>
      </c>
      <c r="L10" s="140">
        <v>3810.91</v>
      </c>
      <c r="M10" s="247">
        <f>K10/K7</f>
        <v>4.2783510196416803E-2</v>
      </c>
      <c r="N10" s="215">
        <f>L10/L7</f>
        <v>3.9056157532094321E-2</v>
      </c>
      <c r="O10" s="209">
        <f t="shared" si="1"/>
        <v>-9.1512220891468987E-2</v>
      </c>
      <c r="Q10" s="189">
        <f t="shared" si="2"/>
        <v>0.66761979140223748</v>
      </c>
      <c r="R10" s="190">
        <f t="shared" si="3"/>
        <v>0.62466919698361745</v>
      </c>
      <c r="S10" s="182">
        <f t="shared" si="4"/>
        <v>-6.4333914260403524E-2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411554.94000000082</v>
      </c>
      <c r="F11" s="145">
        <v>437254.78</v>
      </c>
      <c r="G11" s="243">
        <f>E11/E15</f>
        <v>0.52298520003324356</v>
      </c>
      <c r="H11" s="244">
        <f>F11/F15</f>
        <v>0.54339916728172521</v>
      </c>
      <c r="I11" s="164">
        <f t="shared" si="0"/>
        <v>6.2445708949573436E-2</v>
      </c>
      <c r="J11" s="1"/>
      <c r="K11" s="17">
        <v>116534.27799999995</v>
      </c>
      <c r="L11" s="145">
        <v>120304.49099999998</v>
      </c>
      <c r="M11" s="243">
        <f>K11/K15</f>
        <v>0.54307820554030795</v>
      </c>
      <c r="N11" s="244">
        <f>L11/L15</f>
        <v>0.55216034192824714</v>
      </c>
      <c r="O11" s="164">
        <f t="shared" si="1"/>
        <v>3.2352824119269305E-2</v>
      </c>
      <c r="Q11" s="191">
        <f t="shared" si="2"/>
        <v>2.8315606659951573</v>
      </c>
      <c r="R11" s="192">
        <f t="shared" si="3"/>
        <v>2.751359081769214</v>
      </c>
      <c r="S11" s="57">
        <f t="shared" si="4"/>
        <v>-2.8324162427138522E-2</v>
      </c>
    </row>
    <row r="12" spans="1:19" s="3" customFormat="1" ht="24" customHeight="1" x14ac:dyDescent="0.25">
      <c r="A12" s="46"/>
      <c r="B12" s="3" t="s">
        <v>33</v>
      </c>
      <c r="E12" s="31">
        <v>318202.47000000085</v>
      </c>
      <c r="F12" s="141">
        <v>311928.24</v>
      </c>
      <c r="G12" s="247">
        <f>E12/E11</f>
        <v>0.77317130490524599</v>
      </c>
      <c r="H12" s="215">
        <f>F12/F11</f>
        <v>0.7133786850769247</v>
      </c>
      <c r="I12" s="206">
        <f t="shared" ref="I12:I18" si="6">(F12-E12)/E12</f>
        <v>-1.9717728778160765E-2</v>
      </c>
      <c r="K12" s="31">
        <v>106989.89199999995</v>
      </c>
      <c r="L12" s="141">
        <v>107901.70499999997</v>
      </c>
      <c r="M12" s="247">
        <f>K12/K11</f>
        <v>0.91809803807254031</v>
      </c>
      <c r="N12" s="215">
        <f>L12/L11</f>
        <v>0.89690504571437812</v>
      </c>
      <c r="O12" s="206">
        <f t="shared" si="1"/>
        <v>8.5224219125300572E-3</v>
      </c>
      <c r="Q12" s="189">
        <f t="shared" si="2"/>
        <v>3.3623212289961062</v>
      </c>
      <c r="R12" s="190">
        <f t="shared" si="3"/>
        <v>3.4591835929956187</v>
      </c>
      <c r="S12" s="182">
        <f t="shared" si="4"/>
        <v>2.8808182622227587E-2</v>
      </c>
    </row>
    <row r="13" spans="1:19" ht="24" customHeight="1" x14ac:dyDescent="0.25">
      <c r="A13" s="8"/>
      <c r="B13" s="3" t="s">
        <v>37</v>
      </c>
      <c r="D13" s="3"/>
      <c r="E13" s="19">
        <v>32092.44999999999</v>
      </c>
      <c r="F13" s="140">
        <v>40943.900000000016</v>
      </c>
      <c r="G13" s="247">
        <f>E13/E11</f>
        <v>7.7978531857739147E-2</v>
      </c>
      <c r="H13" s="215">
        <f>F13/F11</f>
        <v>9.3638541813082093E-2</v>
      </c>
      <c r="I13" s="182">
        <f t="shared" ref="I13:I14" si="7">(F13-E13)/E13</f>
        <v>0.27581097734825571</v>
      </c>
      <c r="K13" s="19">
        <v>3978.0349999999994</v>
      </c>
      <c r="L13" s="140">
        <v>4943.4370000000017</v>
      </c>
      <c r="M13" s="247">
        <f>K13/K11</f>
        <v>3.4136179227883499E-2</v>
      </c>
      <c r="N13" s="215">
        <f>L13/L11</f>
        <v>4.1091042893818507E-2</v>
      </c>
      <c r="O13" s="182">
        <f t="shared" si="1"/>
        <v>0.2426831337582506</v>
      </c>
      <c r="Q13" s="189">
        <f t="shared" si="2"/>
        <v>1.2395547862503489</v>
      </c>
      <c r="R13" s="190">
        <f t="shared" si="3"/>
        <v>1.2073683747762183</v>
      </c>
      <c r="S13" s="182">
        <f t="shared" si="4"/>
        <v>-2.5966106404618414E-2</v>
      </c>
    </row>
    <row r="14" spans="1:19" ht="24" customHeight="1" thickBot="1" x14ac:dyDescent="0.3">
      <c r="A14" s="8"/>
      <c r="B14" t="s">
        <v>36</v>
      </c>
      <c r="E14" s="19">
        <v>61260.019999999982</v>
      </c>
      <c r="F14" s="140">
        <v>84382.64</v>
      </c>
      <c r="G14" s="247">
        <f>E14/E11</f>
        <v>0.14885016323701486</v>
      </c>
      <c r="H14" s="215">
        <f>F14/F11</f>
        <v>0.19298277310999321</v>
      </c>
      <c r="I14" s="186">
        <f t="shared" si="7"/>
        <v>0.37745041545856539</v>
      </c>
      <c r="K14" s="19">
        <v>5566.3509999999978</v>
      </c>
      <c r="L14" s="140">
        <v>7459.3490000000029</v>
      </c>
      <c r="M14" s="247">
        <f>K14/K11</f>
        <v>4.7765782699576174E-2</v>
      </c>
      <c r="N14" s="215">
        <f>L14/L11</f>
        <v>6.2003911391803355E-2</v>
      </c>
      <c r="O14" s="209">
        <f t="shared" si="1"/>
        <v>0.34007880566640619</v>
      </c>
      <c r="Q14" s="189">
        <f t="shared" si="2"/>
        <v>0.90864335336488622</v>
      </c>
      <c r="R14" s="190">
        <f t="shared" si="3"/>
        <v>0.88399094884919494</v>
      </c>
      <c r="S14" s="182">
        <f t="shared" si="4"/>
        <v>-2.7131001866022075E-2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786934.20000000065</v>
      </c>
      <c r="F15" s="145">
        <v>804665.90000000014</v>
      </c>
      <c r="G15" s="243">
        <f>G7+G11</f>
        <v>1</v>
      </c>
      <c r="H15" s="244">
        <f>H7+H11</f>
        <v>1</v>
      </c>
      <c r="I15" s="164">
        <f t="shared" si="6"/>
        <v>2.2532633605197833E-2</v>
      </c>
      <c r="J15" s="1"/>
      <c r="K15" s="17">
        <v>214581.02499999997</v>
      </c>
      <c r="L15" s="145">
        <v>217879.63</v>
      </c>
      <c r="M15" s="243">
        <f>M7+M11</f>
        <v>1</v>
      </c>
      <c r="N15" s="244">
        <f>N7+N11</f>
        <v>0.99999999999999978</v>
      </c>
      <c r="O15" s="164">
        <f t="shared" si="1"/>
        <v>1.5372305170040269E-2</v>
      </c>
      <c r="Q15" s="191">
        <f t="shared" si="2"/>
        <v>2.7267975518156384</v>
      </c>
      <c r="R15" s="192">
        <f t="shared" si="3"/>
        <v>2.7077030355082772</v>
      </c>
      <c r="S15" s="57">
        <f t="shared" si="4"/>
        <v>-7.0025427060572088E-3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585286.44000000076</v>
      </c>
      <c r="F16" s="181">
        <f t="shared" ref="F16:F17" si="8">F8+F12</f>
        <v>578947.67000000016</v>
      </c>
      <c r="G16" s="245">
        <f>E16/E15</f>
        <v>0.74375524662671955</v>
      </c>
      <c r="H16" s="246">
        <f>F16/F15</f>
        <v>0.71948826214706008</v>
      </c>
      <c r="I16" s="207">
        <f t="shared" si="6"/>
        <v>-1.0830201362602203E-2</v>
      </c>
      <c r="J16" s="3"/>
      <c r="K16" s="180">
        <f t="shared" ref="K16:L18" si="9">K8+K12</f>
        <v>194407.70199999999</v>
      </c>
      <c r="L16" s="181">
        <f t="shared" si="9"/>
        <v>195532.76899999997</v>
      </c>
      <c r="M16" s="250">
        <f>K16/K15</f>
        <v>0.9059873863497484</v>
      </c>
      <c r="N16" s="246">
        <f>L16/L15</f>
        <v>0.89743483133324564</v>
      </c>
      <c r="O16" s="207">
        <f t="shared" si="1"/>
        <v>5.7871524040749214E-3</v>
      </c>
      <c r="P16" s="3"/>
      <c r="Q16" s="189">
        <f t="shared" si="2"/>
        <v>3.3215821982822593</v>
      </c>
      <c r="R16" s="190">
        <f t="shared" si="3"/>
        <v>3.3773824325089681</v>
      </c>
      <c r="S16" s="182">
        <f t="shared" si="4"/>
        <v>1.6799293498009953E-2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77555.81</v>
      </c>
      <c r="F17" s="140">
        <f t="shared" si="8"/>
        <v>80328.740000000034</v>
      </c>
      <c r="G17" s="248">
        <f>E17/E15</f>
        <v>9.8554377227473317E-2</v>
      </c>
      <c r="H17" s="215">
        <f>F17/F15</f>
        <v>9.9828686663620297E-2</v>
      </c>
      <c r="I17" s="182">
        <f t="shared" si="6"/>
        <v>3.5753994446064544E-2</v>
      </c>
      <c r="K17" s="19">
        <f t="shared" si="9"/>
        <v>10412.187999999998</v>
      </c>
      <c r="L17" s="140">
        <f t="shared" si="9"/>
        <v>11076.602000000006</v>
      </c>
      <c r="M17" s="247">
        <f>K17/K15</f>
        <v>4.8523339843306278E-2</v>
      </c>
      <c r="N17" s="215">
        <f>L17/L15</f>
        <v>5.0838171516997738E-2</v>
      </c>
      <c r="O17" s="182">
        <f t="shared" si="1"/>
        <v>6.3811179744354213E-2</v>
      </c>
      <c r="Q17" s="189">
        <f t="shared" si="2"/>
        <v>1.3425413260463657</v>
      </c>
      <c r="R17" s="190">
        <f t="shared" si="3"/>
        <v>1.3789089683219233</v>
      </c>
      <c r="S17" s="182">
        <f t="shared" si="4"/>
        <v>2.7088657585428905E-2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124091.95</v>
      </c>
      <c r="F18" s="142">
        <f>F10+F14</f>
        <v>145389.49</v>
      </c>
      <c r="G18" s="249">
        <f>E18/E15</f>
        <v>0.15769037614580722</v>
      </c>
      <c r="H18" s="221">
        <f>F18/F15</f>
        <v>0.18068305118931965</v>
      </c>
      <c r="I18" s="208">
        <f t="shared" si="6"/>
        <v>0.17162708781673586</v>
      </c>
      <c r="K18" s="21">
        <f t="shared" si="9"/>
        <v>9761.1349999999984</v>
      </c>
      <c r="L18" s="142">
        <f t="shared" si="9"/>
        <v>11270.259000000002</v>
      </c>
      <c r="M18" s="249">
        <f>K18/K15</f>
        <v>4.5489273806945417E-2</v>
      </c>
      <c r="N18" s="221">
        <f>L18/L15</f>
        <v>5.1726997149756503E-2</v>
      </c>
      <c r="O18" s="208">
        <f t="shared" si="1"/>
        <v>0.1546053814438591</v>
      </c>
      <c r="Q18" s="193">
        <f t="shared" si="2"/>
        <v>0.78660501345977707</v>
      </c>
      <c r="R18" s="194">
        <f t="shared" si="3"/>
        <v>0.77517700901213704</v>
      </c>
      <c r="S18" s="186">
        <f t="shared" si="4"/>
        <v>-1.4528262917338242E-2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topLeftCell="A3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158</v>
      </c>
      <c r="B1" s="4"/>
    </row>
    <row r="3" spans="1:19" ht="15.75" thickBot="1" x14ac:dyDescent="0.3"/>
    <row r="4" spans="1:19" x14ac:dyDescent="0.25">
      <c r="A4" s="348" t="s">
        <v>16</v>
      </c>
      <c r="B4" s="336"/>
      <c r="C4" s="336"/>
      <c r="D4" s="336"/>
      <c r="E4" s="363" t="s">
        <v>1</v>
      </c>
      <c r="F4" s="364"/>
      <c r="G4" s="361" t="s">
        <v>104</v>
      </c>
      <c r="H4" s="361"/>
      <c r="I4" s="130" t="s">
        <v>0</v>
      </c>
      <c r="K4" s="365" t="s">
        <v>19</v>
      </c>
      <c r="L4" s="361"/>
      <c r="M4" s="359" t="s">
        <v>13</v>
      </c>
      <c r="N4" s="360"/>
      <c r="O4" s="130" t="s">
        <v>0</v>
      </c>
      <c r="Q4" s="371" t="s">
        <v>22</v>
      </c>
      <c r="R4" s="361"/>
      <c r="S4" s="130" t="s">
        <v>0</v>
      </c>
    </row>
    <row r="5" spans="1:19" x14ac:dyDescent="0.25">
      <c r="A5" s="362"/>
      <c r="B5" s="337"/>
      <c r="C5" s="337"/>
      <c r="D5" s="337"/>
      <c r="E5" s="366" t="s">
        <v>59</v>
      </c>
      <c r="F5" s="367"/>
      <c r="G5" s="368" t="str">
        <f>E5</f>
        <v>mar</v>
      </c>
      <c r="H5" s="368"/>
      <c r="I5" s="131" t="s">
        <v>151</v>
      </c>
      <c r="K5" s="369" t="str">
        <f>E5</f>
        <v>mar</v>
      </c>
      <c r="L5" s="368"/>
      <c r="M5" s="370" t="str">
        <f>E5</f>
        <v>mar</v>
      </c>
      <c r="N5" s="358"/>
      <c r="O5" s="131" t="str">
        <f>I5</f>
        <v>2025 /2024</v>
      </c>
      <c r="Q5" s="369" t="str">
        <f>E5</f>
        <v>mar</v>
      </c>
      <c r="R5" s="367"/>
      <c r="S5" s="131" t="str">
        <f>O5</f>
        <v>2025 /2024</v>
      </c>
    </row>
    <row r="6" spans="1:19" ht="19.5" customHeight="1" thickBot="1" x14ac:dyDescent="0.3">
      <c r="A6" s="349"/>
      <c r="B6" s="372"/>
      <c r="C6" s="372"/>
      <c r="D6" s="372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145426.51999999984</v>
      </c>
      <c r="F7" s="145">
        <v>128065.99</v>
      </c>
      <c r="G7" s="243">
        <f>E7/E15</f>
        <v>0.49610121566639337</v>
      </c>
      <c r="H7" s="244">
        <f>F7/F15</f>
        <v>0.46769141537889269</v>
      </c>
      <c r="I7" s="164">
        <f t="shared" ref="I7:I18" si="0">(F7-E7)/E7</f>
        <v>-0.119376644645006</v>
      </c>
      <c r="J7" s="1"/>
      <c r="K7" s="17">
        <v>35565.772000000012</v>
      </c>
      <c r="L7" s="145">
        <v>34116.037000000004</v>
      </c>
      <c r="M7" s="243">
        <f>K7/K15</f>
        <v>0.46075168739760258</v>
      </c>
      <c r="N7" s="244">
        <f>L7/L15</f>
        <v>0.46119639969792209</v>
      </c>
      <c r="O7" s="164">
        <f t="shared" ref="O7:O18" si="1">(L7-K7)/K7</f>
        <v>-4.0762084399574045E-2</v>
      </c>
      <c r="P7" s="1"/>
      <c r="Q7" s="187">
        <f t="shared" ref="Q7:R18" si="2">(K7/E7)*10</f>
        <v>2.445618034454792</v>
      </c>
      <c r="R7" s="188">
        <f t="shared" si="2"/>
        <v>2.6639420036498374</v>
      </c>
      <c r="S7" s="55">
        <f>(R7-Q7)/Q7</f>
        <v>8.9271491344606851E-2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103489.79999999984</v>
      </c>
      <c r="F8" s="181">
        <v>95597.24</v>
      </c>
      <c r="G8" s="245">
        <f>E8/E7</f>
        <v>0.71162948821164085</v>
      </c>
      <c r="H8" s="246">
        <f>F8/F7</f>
        <v>0.74646859794704279</v>
      </c>
      <c r="I8" s="206">
        <f t="shared" si="0"/>
        <v>-7.6264134243180001E-2</v>
      </c>
      <c r="K8" s="180">
        <v>31794.050000000014</v>
      </c>
      <c r="L8" s="181">
        <v>30888.593000000001</v>
      </c>
      <c r="M8" s="250">
        <f>K8/K7</f>
        <v>0.89395079066468752</v>
      </c>
      <c r="N8" s="246">
        <f>L8/L7</f>
        <v>0.90539803905125316</v>
      </c>
      <c r="O8" s="207">
        <f t="shared" si="1"/>
        <v>-2.8478819150124401E-2</v>
      </c>
      <c r="Q8" s="189">
        <f t="shared" si="2"/>
        <v>3.0721916556027806</v>
      </c>
      <c r="R8" s="190">
        <f t="shared" si="2"/>
        <v>3.2311176556980099</v>
      </c>
      <c r="S8" s="182">
        <f t="shared" ref="S8:S18" si="3">(R8-Q8)/Q8</f>
        <v>5.1730496632719725E-2</v>
      </c>
    </row>
    <row r="9" spans="1:19" ht="24" customHeight="1" x14ac:dyDescent="0.25">
      <c r="A9" s="8"/>
      <c r="B9" t="s">
        <v>37</v>
      </c>
      <c r="E9" s="19">
        <v>15224.909999999998</v>
      </c>
      <c r="F9" s="140">
        <v>12752.789999999999</v>
      </c>
      <c r="G9" s="247">
        <f>E9/E7</f>
        <v>0.10469142767082658</v>
      </c>
      <c r="H9" s="215">
        <f>F9/F7</f>
        <v>9.9579833802869902E-2</v>
      </c>
      <c r="I9" s="182">
        <f t="shared" si="0"/>
        <v>-0.16237337363570617</v>
      </c>
      <c r="K9" s="19">
        <v>2102.116</v>
      </c>
      <c r="L9" s="140">
        <v>1955.3130000000003</v>
      </c>
      <c r="M9" s="247">
        <f>K9/K7</f>
        <v>5.9105029408612286E-2</v>
      </c>
      <c r="N9" s="215">
        <f>L9/L7</f>
        <v>5.7313602983840126E-2</v>
      </c>
      <c r="O9" s="182">
        <f t="shared" si="1"/>
        <v>-6.9835822571161471E-2</v>
      </c>
      <c r="Q9" s="189">
        <f t="shared" si="2"/>
        <v>1.3807083260262296</v>
      </c>
      <c r="R9" s="190">
        <f t="shared" si="2"/>
        <v>1.533243313816036</v>
      </c>
      <c r="S9" s="182">
        <f t="shared" si="3"/>
        <v>0.11047589481031971</v>
      </c>
    </row>
    <row r="10" spans="1:19" ht="24" customHeight="1" thickBot="1" x14ac:dyDescent="0.3">
      <c r="A10" s="8"/>
      <c r="B10" t="s">
        <v>36</v>
      </c>
      <c r="E10" s="19">
        <v>26711.81</v>
      </c>
      <c r="F10" s="140">
        <v>19715.960000000003</v>
      </c>
      <c r="G10" s="247">
        <f>E10/E7</f>
        <v>0.18367908411753256</v>
      </c>
      <c r="H10" s="215">
        <f>F10/F7</f>
        <v>0.15395156825008732</v>
      </c>
      <c r="I10" s="186">
        <f t="shared" si="0"/>
        <v>-0.26190100932883237</v>
      </c>
      <c r="K10" s="19">
        <v>1669.606</v>
      </c>
      <c r="L10" s="140">
        <v>1272.1309999999999</v>
      </c>
      <c r="M10" s="247">
        <f>K10/K7</f>
        <v>4.6944179926700295E-2</v>
      </c>
      <c r="N10" s="215">
        <f>L10/L7</f>
        <v>3.7288357964906642E-2</v>
      </c>
      <c r="O10" s="209">
        <f t="shared" si="1"/>
        <v>-0.23806514830445036</v>
      </c>
      <c r="Q10" s="189">
        <f t="shared" si="2"/>
        <v>0.62504412842109902</v>
      </c>
      <c r="R10" s="190">
        <f t="shared" si="2"/>
        <v>0.64522904286679406</v>
      </c>
      <c r="S10" s="182">
        <f t="shared" si="3"/>
        <v>3.229358300938432E-2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147712.29000000007</v>
      </c>
      <c r="F11" s="145">
        <v>145759.83999999991</v>
      </c>
      <c r="G11" s="243">
        <f>E11/E15</f>
        <v>0.5038987843336068</v>
      </c>
      <c r="H11" s="244">
        <f>F11/F15</f>
        <v>0.53230858462110742</v>
      </c>
      <c r="I11" s="164">
        <f t="shared" si="0"/>
        <v>-1.3217925197694493E-2</v>
      </c>
      <c r="J11" s="1"/>
      <c r="K11" s="17">
        <v>41624.986000000026</v>
      </c>
      <c r="L11" s="145">
        <v>39856.866999999947</v>
      </c>
      <c r="M11" s="243">
        <f>K11/K15</f>
        <v>0.53924831260239736</v>
      </c>
      <c r="N11" s="244">
        <f>L11/L15</f>
        <v>0.53880360030207775</v>
      </c>
      <c r="O11" s="164">
        <f t="shared" si="1"/>
        <v>-4.2477347620010673E-2</v>
      </c>
      <c r="Q11" s="191">
        <f t="shared" si="2"/>
        <v>2.8179771635792799</v>
      </c>
      <c r="R11" s="192">
        <f t="shared" si="2"/>
        <v>2.7344203314163886</v>
      </c>
      <c r="S11" s="57">
        <f t="shared" si="3"/>
        <v>-2.9651351772049403E-2</v>
      </c>
    </row>
    <row r="12" spans="1:19" s="3" customFormat="1" ht="24" customHeight="1" x14ac:dyDescent="0.25">
      <c r="A12" s="46"/>
      <c r="B12" s="3" t="s">
        <v>33</v>
      </c>
      <c r="E12" s="31">
        <v>113131.14000000009</v>
      </c>
      <c r="F12" s="141">
        <v>108967.53999999991</v>
      </c>
      <c r="G12" s="247">
        <f>E12/E11</f>
        <v>0.76588847143321681</v>
      </c>
      <c r="H12" s="215">
        <f>F12/F11</f>
        <v>0.74758273609520953</v>
      </c>
      <c r="I12" s="206">
        <f t="shared" si="0"/>
        <v>-3.6803306322204278E-2</v>
      </c>
      <c r="K12" s="31">
        <v>38148.960000000028</v>
      </c>
      <c r="L12" s="141">
        <v>36029.30899999995</v>
      </c>
      <c r="M12" s="247">
        <f>K12/K11</f>
        <v>0.91649183978103932</v>
      </c>
      <c r="N12" s="215">
        <f>L12/L11</f>
        <v>0.90396741419740789</v>
      </c>
      <c r="O12" s="206">
        <f t="shared" si="1"/>
        <v>-5.5562484534311722E-2</v>
      </c>
      <c r="Q12" s="189">
        <f t="shared" si="2"/>
        <v>3.3721007319470129</v>
      </c>
      <c r="R12" s="190">
        <f t="shared" si="2"/>
        <v>3.3064258402089264</v>
      </c>
      <c r="S12" s="182">
        <f t="shared" si="3"/>
        <v>-1.9475957854961989E-2</v>
      </c>
    </row>
    <row r="13" spans="1:19" ht="24" customHeight="1" x14ac:dyDescent="0.25">
      <c r="A13" s="8"/>
      <c r="B13" s="3" t="s">
        <v>37</v>
      </c>
      <c r="D13" s="3"/>
      <c r="E13" s="19">
        <v>11709.409999999996</v>
      </c>
      <c r="F13" s="140">
        <v>14884.36</v>
      </c>
      <c r="G13" s="247">
        <f>E13/E11</f>
        <v>7.9271738323195659E-2</v>
      </c>
      <c r="H13" s="215">
        <f>F13/F11</f>
        <v>0.10211564447381398</v>
      </c>
      <c r="I13" s="182">
        <f t="shared" si="0"/>
        <v>0.27114517298480501</v>
      </c>
      <c r="K13" s="19">
        <v>1468.9809999999998</v>
      </c>
      <c r="L13" s="140">
        <v>1726.7439999999995</v>
      </c>
      <c r="M13" s="247">
        <f>K13/K11</f>
        <v>3.5290846704428891E-2</v>
      </c>
      <c r="N13" s="215">
        <f>L13/L11</f>
        <v>4.3323626014056794E-2</v>
      </c>
      <c r="O13" s="182">
        <f t="shared" si="1"/>
        <v>0.17547061534492259</v>
      </c>
      <c r="Q13" s="189">
        <f t="shared" si="2"/>
        <v>1.2545303307339997</v>
      </c>
      <c r="R13" s="190">
        <f t="shared" si="2"/>
        <v>1.1601063129351878</v>
      </c>
      <c r="S13" s="182">
        <f t="shared" si="3"/>
        <v>-7.5266428786593217E-2</v>
      </c>
    </row>
    <row r="14" spans="1:19" ht="24" customHeight="1" thickBot="1" x14ac:dyDescent="0.3">
      <c r="A14" s="8"/>
      <c r="B14" t="s">
        <v>36</v>
      </c>
      <c r="E14" s="19">
        <v>22871.739999999998</v>
      </c>
      <c r="F14" s="140">
        <v>21907.940000000002</v>
      </c>
      <c r="G14" s="247">
        <f>E14/E11</f>
        <v>0.15483979024358763</v>
      </c>
      <c r="H14" s="215">
        <f>F14/F11</f>
        <v>0.15030161943097645</v>
      </c>
      <c r="I14" s="186">
        <f t="shared" si="0"/>
        <v>-4.2139338764781153E-2</v>
      </c>
      <c r="K14" s="19">
        <v>2007.0449999999996</v>
      </c>
      <c r="L14" s="140">
        <v>2100.8140000000003</v>
      </c>
      <c r="M14" s="247">
        <f>K14/K11</f>
        <v>4.8217313514531832E-2</v>
      </c>
      <c r="N14" s="215">
        <f>L14/L11</f>
        <v>5.2708959788535389E-2</v>
      </c>
      <c r="O14" s="209">
        <f t="shared" si="1"/>
        <v>4.6719929049922004E-2</v>
      </c>
      <c r="Q14" s="189">
        <f t="shared" si="2"/>
        <v>0.87752178015314963</v>
      </c>
      <c r="R14" s="190">
        <f t="shared" si="2"/>
        <v>0.95892813290523893</v>
      </c>
      <c r="S14" s="182">
        <f t="shared" si="3"/>
        <v>9.2768469789868732E-2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293138.80999999988</v>
      </c>
      <c r="F15" s="145">
        <v>273825.8299999999</v>
      </c>
      <c r="G15" s="243">
        <f>G7+G11</f>
        <v>1.0000000000000002</v>
      </c>
      <c r="H15" s="244">
        <f>H7+H11</f>
        <v>1</v>
      </c>
      <c r="I15" s="164">
        <f t="shared" si="0"/>
        <v>-6.5883394969093276E-2</v>
      </c>
      <c r="J15" s="1"/>
      <c r="K15" s="17">
        <v>77190.758000000045</v>
      </c>
      <c r="L15" s="145">
        <v>73972.903999999966</v>
      </c>
      <c r="M15" s="243">
        <f>M7+M11</f>
        <v>1</v>
      </c>
      <c r="N15" s="244">
        <f>N7+N11</f>
        <v>0.99999999999999978</v>
      </c>
      <c r="O15" s="164">
        <f t="shared" si="1"/>
        <v>-4.1687037196863355E-2</v>
      </c>
      <c r="Q15" s="191">
        <f t="shared" si="2"/>
        <v>2.6332493469561422</v>
      </c>
      <c r="R15" s="192">
        <f t="shared" si="2"/>
        <v>2.701458222549713</v>
      </c>
      <c r="S15" s="57">
        <f t="shared" si="3"/>
        <v>2.5902930792488621E-2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216620.93999999994</v>
      </c>
      <c r="F16" s="181">
        <f t="shared" ref="F16:F17" si="4">F8+F12</f>
        <v>204564.77999999991</v>
      </c>
      <c r="G16" s="245">
        <f>E16/E15</f>
        <v>0.73897052389617068</v>
      </c>
      <c r="H16" s="246">
        <f>F16/F15</f>
        <v>0.74706166324776591</v>
      </c>
      <c r="I16" s="207">
        <f t="shared" si="0"/>
        <v>-5.565556127676316E-2</v>
      </c>
      <c r="J16" s="3"/>
      <c r="K16" s="180">
        <f t="shared" ref="K16:L18" si="5">K8+K12</f>
        <v>69943.010000000038</v>
      </c>
      <c r="L16" s="181">
        <f t="shared" si="5"/>
        <v>66917.901999999944</v>
      </c>
      <c r="M16" s="250">
        <f>K16/K15</f>
        <v>0.90610601336496788</v>
      </c>
      <c r="N16" s="246">
        <f>L16/L15</f>
        <v>0.90462721322931938</v>
      </c>
      <c r="O16" s="207">
        <f t="shared" si="1"/>
        <v>-4.3251041097603506E-2</v>
      </c>
      <c r="P16" s="3"/>
      <c r="Q16" s="189">
        <f t="shared" si="2"/>
        <v>3.2288203531939272</v>
      </c>
      <c r="R16" s="190">
        <f t="shared" si="2"/>
        <v>3.2712328094797143</v>
      </c>
      <c r="S16" s="182">
        <f t="shared" si="3"/>
        <v>1.3135588743372771E-2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26934.319999999992</v>
      </c>
      <c r="F17" s="140">
        <f t="shared" si="4"/>
        <v>27637.15</v>
      </c>
      <c r="G17" s="248">
        <f>E17/E15</f>
        <v>9.1882477110417429E-2</v>
      </c>
      <c r="H17" s="215">
        <f>F17/F15</f>
        <v>0.10092966759198725</v>
      </c>
      <c r="I17" s="182">
        <f t="shared" si="0"/>
        <v>2.6094217340553214E-2</v>
      </c>
      <c r="K17" s="19">
        <f t="shared" si="5"/>
        <v>3571.0969999999998</v>
      </c>
      <c r="L17" s="140">
        <f t="shared" si="5"/>
        <v>3682.0569999999998</v>
      </c>
      <c r="M17" s="247">
        <f>K17/K15</f>
        <v>4.6263271569376187E-2</v>
      </c>
      <c r="N17" s="215">
        <f>L17/L15</f>
        <v>4.97757530243777E-2</v>
      </c>
      <c r="O17" s="182">
        <f t="shared" si="1"/>
        <v>3.1071684695207116E-2</v>
      </c>
      <c r="Q17" s="189">
        <f t="shared" si="2"/>
        <v>1.3258537806040771</v>
      </c>
      <c r="R17" s="190">
        <f t="shared" si="2"/>
        <v>1.3322853478017813</v>
      </c>
      <c r="S17" s="182">
        <f t="shared" si="3"/>
        <v>4.8508872484972687E-3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49583.55</v>
      </c>
      <c r="F18" s="142">
        <f>F10+F14</f>
        <v>41623.900000000009</v>
      </c>
      <c r="G18" s="249">
        <f>E18/E15</f>
        <v>0.1691469989934121</v>
      </c>
      <c r="H18" s="221">
        <f>F18/F15</f>
        <v>0.15200866916024694</v>
      </c>
      <c r="I18" s="208">
        <f t="shared" si="0"/>
        <v>-0.16053005482665106</v>
      </c>
      <c r="K18" s="21">
        <f t="shared" si="5"/>
        <v>3676.6509999999998</v>
      </c>
      <c r="L18" s="142">
        <f t="shared" si="5"/>
        <v>3372.9450000000002</v>
      </c>
      <c r="M18" s="249">
        <f>K18/K15</f>
        <v>4.7630715065655888E-2</v>
      </c>
      <c r="N18" s="221">
        <f>L18/L15</f>
        <v>4.5597033746302591E-2</v>
      </c>
      <c r="O18" s="208">
        <f t="shared" si="1"/>
        <v>-8.2603978457569047E-2</v>
      </c>
      <c r="Q18" s="193">
        <f t="shared" si="2"/>
        <v>0.74150620518296895</v>
      </c>
      <c r="R18" s="194">
        <f t="shared" si="2"/>
        <v>0.81033853146869939</v>
      </c>
      <c r="S18" s="186">
        <f t="shared" si="3"/>
        <v>9.282771446092733E-2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2025-05-12T12:07:40Z</dcterms:modified>
</cp:coreProperties>
</file>